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дод1" sheetId="1" r:id="rId1"/>
    <sheet name="дод2" sheetId="2" r:id="rId2"/>
    <sheet name="дод 3" sheetId="3" r:id="rId3"/>
    <sheet name="дод 4" sheetId="4" r:id="rId4"/>
    <sheet name="дод5" sheetId="5" r:id="rId5"/>
    <sheet name="дод6" sheetId="6" r:id="rId6"/>
    <sheet name="дод 7" sheetId="7" r:id="rId7"/>
    <sheet name="дод 8" sheetId="8" r:id="rId8"/>
    <sheet name="дод 9" sheetId="9" r:id="rId9"/>
    <sheet name="дода 10" sheetId="10" r:id="rId10"/>
    <sheet name="дод 11" sheetId="11" r:id="rId11"/>
    <sheet name="дод 12" sheetId="12" r:id="rId12"/>
  </sheets>
  <definedNames>
    <definedName name="_ftn1" localSheetId="6">'дод 7'!$A$51</definedName>
    <definedName name="_ftnref1" localSheetId="6">'дод 7'!$A$38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10">'дод 11'!$10:$12</definedName>
    <definedName name="_xlnm.Print_Titles" localSheetId="1">'дод2'!$10:$12</definedName>
    <definedName name="_xlnm.Print_Titles" localSheetId="9">'дода 10'!$10:$11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10">'дод 11'!$A$1:$G$44</definedName>
    <definedName name="_xlnm.Print_Area" localSheetId="2">'дод 3'!$A$1:$G$35</definedName>
    <definedName name="_xlnm.Print_Area" localSheetId="3">'дод 4'!$A$1:$G$24</definedName>
    <definedName name="_xlnm.Print_Area" localSheetId="8">'дод 9'!$A$1:$G$36</definedName>
    <definedName name="_xlnm.Print_Area" localSheetId="0">'дод1'!$A$1:$G$38</definedName>
    <definedName name="_xlnm.Print_Area" localSheetId="4">'дод5'!$A$1:$G$31</definedName>
    <definedName name="_xlnm.Print_Area" localSheetId="9">'дода 10'!$A$1:$M$62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 refMode="R1C1"/>
</workbook>
</file>

<file path=xl/sharedStrings.xml><?xml version="1.0" encoding="utf-8"?>
<sst xmlns="http://schemas.openxmlformats.org/spreadsheetml/2006/main" count="917" uniqueCount="371">
  <si>
    <t>Додаток 1</t>
  </si>
  <si>
    <t>(код бюджету)</t>
  </si>
  <si>
    <t>Код</t>
  </si>
  <si>
    <t>(грн)</t>
  </si>
  <si>
    <t>Додаток 3</t>
  </si>
  <si>
    <t xml:space="preserve">Показники фінансування бюджету </t>
  </si>
  <si>
    <t xml:space="preserve">Найменування показника </t>
  </si>
  <si>
    <t>(звіт)</t>
  </si>
  <si>
    <t>(затверджено)</t>
  </si>
  <si>
    <t>(план)</t>
  </si>
  <si>
    <t>І. Фінансування за типом кредитора</t>
  </si>
  <si>
    <t>Внутрішнє фінансування, у тому числі:</t>
  </si>
  <si>
    <t>Х</t>
  </si>
  <si>
    <t>загальний фонд</t>
  </si>
  <si>
    <t>спеціальний фонд</t>
  </si>
  <si>
    <t>Зовнішнє фінансування, у тому числі:</t>
  </si>
  <si>
    <t>УСЬОГО за розділом І,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</si>
  <si>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</si>
  <si>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</si>
  <si>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</si>
  <si>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УСЬОГО за розділом ІІ, у тому числі:</t>
  </si>
  <si>
    <t xml:space="preserve">Загальні показники бюджету </t>
  </si>
  <si>
    <t>№ з/п</t>
  </si>
  <si>
    <t>Найменування показника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</si>
  <si>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</si>
  <si>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</si>
  <si>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</si>
  <si>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2.</t>
  </si>
  <si>
    <t>Фінансування, у тому числі:</t>
  </si>
  <si>
    <t>3.</t>
  </si>
  <si>
    <t>Повернення кредитів,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</si>
  <si>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</si>
  <si>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</si>
  <si>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</si>
  <si>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Додаток 2</t>
  </si>
  <si>
    <t xml:space="preserve">Показники доходів бюджету </t>
  </si>
  <si>
    <t>І. Доходи (без урахування міжбюджетних трансфертів)</t>
  </si>
  <si>
    <t>ІІ. Трансферти з державного бюджету</t>
  </si>
  <si>
    <t>ІIІ. Трансферти з інших місцевих бюджетів</t>
  </si>
  <si>
    <t>РАЗОМ за розділами І, ІІ та ІІІ,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</si>
  <si>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</si>
  <si>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</si>
  <si>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</si>
  <si>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</si>
  <si>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</si>
  <si>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</si>
  <si>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r>
      <t>в</t>
    </r>
    <r>
      <rPr>
        <sz val="14"/>
        <color indexed="8"/>
        <rFont val="Times New Roman"/>
        <family val="1"/>
      </rPr>
      <t xml:space="preserve"> іноземній валюті</t>
    </r>
  </si>
  <si>
    <t>у національній валюті (грн) за курсом</t>
  </si>
  <si>
    <t>УСЬОГО, у національній валюті (грн)</t>
  </si>
  <si>
    <t>Додаток 5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</si>
  <si>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</si>
  <si>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</si>
  <si>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</si>
  <si>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</si>
  <si>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</si>
  <si>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</si>
  <si>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</si>
  <si>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</si>
  <si>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</si>
  <si>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</si>
  <si>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</si>
  <si>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</si>
  <si>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</si>
  <si>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</si>
  <si>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</si>
  <si>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</si>
  <si>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у тому числі:</t>
  </si>
  <si>
    <t>УСЬОГО, у тому числі:</t>
  </si>
  <si>
    <t>Додаток 10</t>
  </si>
  <si>
    <t>Обсяги капітальних вкладень місцевого бюджету у розрізі інвестиційних проектів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</si>
  <si>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</si>
  <si>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</si>
  <si>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</si>
  <si>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Загальна вартість проекту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</si>
  <si>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</si>
  <si>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</si>
  <si>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</si>
  <si>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</si>
  <si>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</si>
  <si>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</si>
  <si>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</si>
  <si>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</si>
  <si>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</si>
  <si>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</si>
  <si>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</si>
  <si>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</si>
  <si>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8000[1]</t>
  </si>
  <si>
    <t>Інша діяльність, у тому числі:</t>
  </si>
  <si>
    <t>Міжбюджетні трансферти, у тому числі:</t>
  </si>
  <si>
    <r>
      <t xml:space="preserve">загальний фонд, </t>
    </r>
    <r>
      <rPr>
        <sz val="14"/>
        <color indexed="10"/>
        <rFont val="Times New Roman"/>
        <family val="1"/>
      </rPr>
      <t>у</t>
    </r>
    <r>
      <rPr>
        <sz val="14"/>
        <color indexed="8"/>
        <rFont val="Times New Roman"/>
        <family val="1"/>
      </rPr>
      <t xml:space="preserve"> тому числі:</t>
    </r>
  </si>
  <si>
    <t>реверсна дотація</t>
  </si>
  <si>
    <t>Додаток 8</t>
  </si>
  <si>
    <t xml:space="preserve">Граничні показники кредитування бюджету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</si>
  <si>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</si>
  <si>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</si>
  <si>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</si>
  <si>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</si>
  <si>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</si>
  <si>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</si>
  <si>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трансферти з державного бюджету</t>
  </si>
  <si>
    <t>трансферти з місцевих бюджетів</t>
  </si>
  <si>
    <t>4.</t>
  </si>
  <si>
    <t>Місцеві запозичення</t>
  </si>
  <si>
    <t>6.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</si>
  <si>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</si>
  <si>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</si>
  <si>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</si>
  <si>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</si>
  <si>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</si>
  <si>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</si>
  <si>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</si>
  <si>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</si>
  <si>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</si>
  <si>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</si>
  <si>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</si>
  <si>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</si>
  <si>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</si>
  <si>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 xml:space="preserve">Показники міжбюджетних трансфертів з інших бюджетів 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</si>
  <si>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</si>
  <si>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</si>
  <si>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</si>
  <si>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</si>
  <si>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</si>
  <si>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</si>
  <si>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</si>
  <si>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</si>
  <si>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I. Трансферти із загального фонду бюджету</t>
  </si>
  <si>
    <t>II. Трансферти із спеціального фонду бюджету</t>
  </si>
  <si>
    <r>
      <t>Код Програмної класифікації видатків та кредитування місцевого бюджет</t>
    </r>
    <r>
      <rPr>
        <sz val="10"/>
        <color indexed="10"/>
        <rFont val="Times New Roman"/>
        <family val="1"/>
      </rPr>
      <t>у /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к</t>
    </r>
    <r>
      <rPr>
        <sz val="10"/>
        <color indexed="8"/>
        <rFont val="Times New Roman"/>
        <family val="1"/>
      </rPr>
      <t>од бюджету</t>
    </r>
  </si>
  <si>
    <r>
      <t>Найменування трансферт</t>
    </r>
    <r>
      <rPr>
        <sz val="10"/>
        <color indexed="10"/>
        <rFont val="Times New Roman"/>
        <family val="1"/>
      </rPr>
      <t>у /</t>
    </r>
  </si>
  <si>
    <r>
      <t>н</t>
    </r>
    <r>
      <rPr>
        <sz val="10"/>
        <color indexed="8"/>
        <rFont val="Times New Roman"/>
        <family val="1"/>
      </rPr>
      <t xml:space="preserve">айменування бюджету </t>
    </r>
    <r>
      <rPr>
        <sz val="10"/>
        <color indexed="10"/>
        <rFont val="Times New Roman"/>
        <family val="1"/>
      </rPr>
      <t>–</t>
    </r>
    <r>
      <rPr>
        <sz val="10"/>
        <color indexed="8"/>
        <rFont val="Times New Roman"/>
        <family val="1"/>
      </rPr>
      <t xml:space="preserve"> отримувача міжбюджетного трансферту</t>
    </r>
  </si>
  <si>
    <t>2020 рік</t>
  </si>
  <si>
    <t>2021 рік</t>
  </si>
  <si>
    <t>2022 рік</t>
  </si>
  <si>
    <t>2024 рік</t>
  </si>
  <si>
    <t>2023 рік</t>
  </si>
  <si>
    <t>Податок та збір на доходи фізичних осіб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</si>
  <si>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</si>
  <si>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</si>
  <si>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</si>
  <si>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</si>
  <si>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Туристичний збір </t>
  </si>
  <si>
    <t>Єдиний податок  </t>
  </si>
  <si>
    <t>Екологічний податок </t>
  </si>
  <si>
    <t>Інші надходження 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</si>
  <si>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</si>
  <si>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</si>
  <si>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</si>
  <si>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Податок на прибуток підприємств  </t>
  </si>
  <si>
    <t>Рентна плата за спеціальне використання лісових ресурсів </t>
  </si>
  <si>
    <t>Новоднiстровська мiська рада</t>
  </si>
  <si>
    <t>01</t>
  </si>
  <si>
    <t>Вiддiл гуманiтарної полiтики Новоднiстровської мiської ради</t>
  </si>
  <si>
    <t>06</t>
  </si>
  <si>
    <t>Управлiння працi та соцiального захисту населення Новоднiстровської мiської ради</t>
  </si>
  <si>
    <t>08</t>
  </si>
  <si>
    <t>10</t>
  </si>
  <si>
    <t>Вiддiл культури Новоднiстровської мiської ради</t>
  </si>
  <si>
    <t>11</t>
  </si>
  <si>
    <t>Вiддiл молодi та спорту Новоднiстровської мiської ради</t>
  </si>
  <si>
    <t>27</t>
  </si>
  <si>
    <t>Управлiння з питань економiчного розвитку, торгiвлi та iнвестицiй Новоднiстровської мiської ради</t>
  </si>
  <si>
    <t>37</t>
  </si>
  <si>
    <t>Фiнансове управлiння Новоднiстровської мiської ради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</si>
  <si>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</si>
  <si>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</si>
  <si>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трансферти(субвенці) з інших бюджетів, у тому числі:</t>
  </si>
  <si>
    <t>3.1</t>
  </si>
  <si>
    <t>3.2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</si>
  <si>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</si>
  <si>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трансфертів (субвенці))</t>
  </si>
  <si>
    <t>1.1</t>
  </si>
  <si>
    <t>1.2</t>
  </si>
  <si>
    <t>1.3</t>
  </si>
  <si>
    <t>24533000000</t>
  </si>
  <si>
    <t>X</t>
  </si>
  <si>
    <t>Загальний фонд, у тому числі:</t>
  </si>
  <si>
    <t>10000000</t>
  </si>
  <si>
    <t>Податкові надходження  </t>
  </si>
  <si>
    <t>11010000</t>
  </si>
  <si>
    <t>11020000</t>
  </si>
  <si>
    <t>13010000</t>
  </si>
  <si>
    <t>13030000</t>
  </si>
  <si>
    <t>Рентна плата за користування надрами загальнодержавного значення</t>
  </si>
  <si>
    <t>14020000</t>
  </si>
  <si>
    <t>14030000</t>
  </si>
  <si>
    <t>14040000</t>
  </si>
  <si>
    <t>18010000</t>
  </si>
  <si>
    <t>18030000</t>
  </si>
  <si>
    <t>18050000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</si>
  <si>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</si>
  <si>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</si>
  <si>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</si>
  <si>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</si>
  <si>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</si>
  <si>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22010000</t>
  </si>
  <si>
    <t>22080000</t>
  </si>
  <si>
    <t>22090000</t>
  </si>
  <si>
    <t>24060000</t>
  </si>
  <si>
    <t>Спеціальний фонд, у тому числі:</t>
  </si>
  <si>
    <t>19010000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</si>
  <si>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</si>
  <si>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</si>
  <si>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</si>
  <si>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</si>
  <si>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</si>
  <si>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</si>
  <si>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</si>
  <si>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</si>
  <si>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</si>
  <si>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</si>
  <si>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</si>
  <si>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</si>
  <si>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</si>
  <si>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</si>
  <si>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41030000</t>
  </si>
  <si>
    <t>Субвенції з державного бюджету місцевим бюджетам</t>
  </si>
  <si>
    <t>УСЬОГО за розділом ІI, у тому числі: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</si>
  <si>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</si>
  <si>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</si>
  <si>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</si>
  <si>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</si>
  <si>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</si>
  <si>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Начальник фінансового управління</t>
  </si>
  <si>
    <t>Валентина ФЕРСАНОВА</t>
  </si>
  <si>
    <t>Код Програмної класифікації видатків та кредитування місцевого бюджету</t>
  </si>
  <si>
    <t>Загальний період реалізації проекту
 (рік початку і завершення)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</si>
  <si>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</si>
  <si>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</si>
  <si>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</si>
  <si>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</si>
  <si>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</si>
  <si>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Очікуваний рівень готовності проекту на кінець 2024 року (план), %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</si>
  <si>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</si>
  <si>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</si>
  <si>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</si>
  <si>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Реконструкція приміщення міської ради</t>
  </si>
  <si>
    <t>2020</t>
  </si>
  <si>
    <t>0112080</t>
  </si>
  <si>
    <t>2080</t>
  </si>
  <si>
    <t>Амбулаторно-поліклінічна допомога населенню, крім первинної медичної допомоги</t>
  </si>
  <si>
    <t>Придбання обладнання і предметів довгострокового використання</t>
  </si>
  <si>
    <t>0115046</t>
  </si>
  <si>
    <t>5046</t>
  </si>
  <si>
    <t>Будівництво нових, реконструкція та капітальний ремонт існуючих спортивних п`ятдесятиметрових і двадцятип`ятиметрових басейнів</t>
  </si>
  <si>
    <t>2019-2021</t>
  </si>
  <si>
    <t>0116013</t>
  </si>
  <si>
    <t>6013</t>
  </si>
  <si>
    <t>Забезпечення діяльності водопровідно-каналізаційного господарства</t>
  </si>
  <si>
    <t>Реконструкція частини каналізаційного колектора біля перехрестя вул. Об'їзної та вул.Подільської</t>
  </si>
  <si>
    <t>2019-2020</t>
  </si>
  <si>
    <t>0117310</t>
  </si>
  <si>
    <t>7310</t>
  </si>
  <si>
    <t>Будівництво об`єктів житлово-комунального господарства</t>
  </si>
  <si>
    <t>Реконструкція частини покрівлі в підїзді №1 житлового будинку №16 мікрорайону "Діброва" м.Новодністровськ</t>
  </si>
  <si>
    <t>2020-2021</t>
  </si>
  <si>
    <t>0117321</t>
  </si>
  <si>
    <t>7321</t>
  </si>
  <si>
    <t>Будівництво освітніх установ та закладів</t>
  </si>
  <si>
    <t>Створення елементів доступності для громадян з особливими потребами для обєктів освіти (Новодністровської гімназії)</t>
  </si>
  <si>
    <t>Виготовлення ПК документації реконструкції актової зали ЗЗСО ІІ-ІІІ ступеня</t>
  </si>
  <si>
    <t>Реконструкція покрівлі ЗЗСО ІІ-ІІІ ступенів</t>
  </si>
  <si>
    <t>Будівництво та реконструкція споруд і мереж водопостачання та водовідведення в бюджетних установах м.Новодністровськ (ДНЗ,ЗОШ, заклади культури та управління)</t>
  </si>
  <si>
    <t>2018-2020</t>
  </si>
  <si>
    <t>0117322</t>
  </si>
  <si>
    <t>7322</t>
  </si>
  <si>
    <t>Будівництво медичних установ та закладів</t>
  </si>
  <si>
    <t>Реконструкція приміщень міської лікарні</t>
  </si>
  <si>
    <t>Улаштування пандусу до Новодністровської міської лікарні</t>
  </si>
  <si>
    <t>0117325</t>
  </si>
  <si>
    <t>7325</t>
  </si>
  <si>
    <t>Будівництво споруд, установ та закладів фізичної культури і спорту</t>
  </si>
  <si>
    <t>Реконструкція покрівлі спортивного комплексу КУ "Новодністровська ДЮСШ"</t>
  </si>
  <si>
    <t>Реконструкція внутрішніх мереж опалення та вентиляції КУ "Новодністровська ДЮСШ"</t>
  </si>
  <si>
    <t>Будівництво нової автономної газової котельні  в КУ "Дитячо-юнацька спортивна школа у м.Новодністровськ"</t>
  </si>
  <si>
    <t>0117330</t>
  </si>
  <si>
    <t>7330</t>
  </si>
  <si>
    <t>Будівництво інших об`єктів комунальної власності</t>
  </si>
  <si>
    <t>Реконструкція закладів управління м.Новодністровськ</t>
  </si>
  <si>
    <t>Виготовлення ПК документації на будівництво мультифункціонального майданчику біля буд.12 м-ну "Діброва"</t>
  </si>
  <si>
    <t>Будівництво мережі водопостачання, водовідведення та зливних стоків до індустріального парку в м.Новодністровськ</t>
  </si>
  <si>
    <t>2018-2021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</si>
  <si>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</si>
  <si>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</si>
  <si>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</si>
  <si>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</si>
  <si>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</si>
  <si>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</si>
  <si>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Придбання телемедичного обладнання для амбулаторії загальної практики-сімейної медицини (с.Ломачинці)</t>
  </si>
  <si>
    <t>0117520</t>
  </si>
  <si>
    <t>7520</t>
  </si>
  <si>
    <t>Реалізація Національної програми інформатизації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</si>
  <si>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</si>
  <si>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</si>
  <si>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</si>
  <si>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0611010</t>
  </si>
  <si>
    <t>1010</t>
  </si>
  <si>
    <t>Надання дошкільної освіти</t>
  </si>
  <si>
    <t>Придбання двох електричних плит з духовими шафами для ЗДО "Радість"</t>
  </si>
  <si>
    <t>0611021</t>
  </si>
  <si>
    <t>1021</t>
  </si>
  <si>
    <t>Надання загальної середньої освіти закладами загальної середньої освіти</t>
  </si>
  <si>
    <t>Видатки на придбання обладнання і предметів довгострокового використання  "Нова українська школа" (70%+30% співфінансування)</t>
  </si>
  <si>
    <t>Видатки на обладнання протипожежної безпеки</t>
  </si>
  <si>
    <t>Придбання спеціальних засобів корекції психофізичного розвитку, які дають змогу дитині опанувати шкільну навчальну програму</t>
  </si>
  <si>
    <t>0611061</t>
  </si>
  <si>
    <t>1061</t>
  </si>
  <si>
    <t>2021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</si>
  <si>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</si>
  <si>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</si>
  <si>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</si>
  <si>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0617520</t>
  </si>
  <si>
    <t>Придбання мультимедійних комплексів для закладів загальної середньої освіти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</si>
  <si>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</si>
  <si>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</si>
  <si>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</si>
  <si>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2716014</t>
  </si>
  <si>
    <t>6014</t>
  </si>
  <si>
    <t>Забезпечення збору та вивезення сміття і відходів</t>
  </si>
  <si>
    <t>2716015</t>
  </si>
  <si>
    <t>6015</t>
  </si>
  <si>
    <t>Забезпечення надійної та безперебійної експлуатації ліфтів</t>
  </si>
  <si>
    <t>Капітальний ремонт ліфтів</t>
  </si>
  <si>
    <t>Відновлення ліфтового обладнання у буд.1Г</t>
  </si>
  <si>
    <t>2716030</t>
  </si>
  <si>
    <t>6030</t>
  </si>
  <si>
    <t>Організація благоустрою населених пунктів</t>
  </si>
  <si>
    <t>2717670</t>
  </si>
  <si>
    <t>7670</t>
  </si>
  <si>
    <t>Внески до статутного капіталу суб`єктів господарювання</t>
  </si>
  <si>
    <t>Внески до статутного фонду КП "Новодністровський житловик"</t>
  </si>
  <si>
    <t>Внески до статутного фонду ДКП "Управління "Тепловодоканал"</t>
  </si>
  <si>
    <t>Внески до статутного фонду КП "ТРК "На своїй хвилі"</t>
  </si>
  <si>
    <t>Реконструкція існуючого спортивного  25-метрового басейну в КУ "Новодністровська ДЮСШ"</t>
  </si>
  <si>
    <t>Будівництво (улаштування) пандусу в підїзді №1 житлового будинку №22 мікрорайону "Сонячний" м.Новодністровськ</t>
  </si>
  <si>
    <t>Покращення матеріально-технічної бази «Станція човнова» комунальної установи «Новодністровська дитячо-юнацька спортивна школа».</t>
  </si>
  <si>
    <t>2022</t>
  </si>
  <si>
    <t>Придбання спеціальних засобів корекції психофізичного розвитку, які дають змогу дитині опанувати дошкільну навчальну програму</t>
  </si>
  <si>
    <t>Придбання спеціальних засобів корекції психофізичного розвитку, які дають змогу дитині опанувати шкільну навчальну програму.</t>
  </si>
  <si>
    <t>Придбання спеціальних засобів корекції психофізичного розвитку, які дають змогу  опанувати навчальну програму особам з особливими освітніми потребами</t>
  </si>
  <si>
    <t>Придбання обладнання і предметів довгострокового використання (газонокосарка)</t>
  </si>
  <si>
    <t>Інші надходження бюджету розвитку+ зал. на початок</t>
  </si>
  <si>
    <t>Державний бюджет</t>
  </si>
  <si>
    <t>Інші субвенції з місцевого бюджету</t>
  </si>
  <si>
    <t>99000000000</t>
  </si>
  <si>
    <t>24100000000</t>
  </si>
  <si>
    <t>Реверсна дотація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</si>
  <si>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</si>
  <si>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</si>
  <si>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</si>
  <si>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</si>
  <si>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</si>
  <si>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</si>
  <si>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</si>
  <si>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</si>
  <si>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Обласний бюджет Чернiвецької областi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</si>
  <si>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</si>
  <si>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</si>
  <si>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</si>
  <si>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</si>
  <si>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</si>
  <si>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</si>
  <si>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</si>
  <si>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</si>
  <si>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</si>
  <si>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</si>
  <si>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</si>
  <si>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</si>
  <si>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</si>
  <si>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 рішення Новодністровської міської ради</t>
  </si>
  <si>
    <t>від __.09.2021  № __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</si>
</sst>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#,##0.0"/>
    <numFmt numFmtId="177" formatCode="#,##0.000"/>
  </numFmts>
  <fonts count="84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color indexed="63"/>
      <name val="Times New Roman"/>
      <family val="1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6" fillId="0" borderId="0">
      <alignment/>
      <protection/>
    </xf>
    <xf numFmtId="0" fontId="67" fillId="16" borderId="0" applyNumberFormat="0" applyBorder="0" applyAlignment="0" applyProtection="0"/>
    <xf numFmtId="0" fontId="20" fillId="17" borderId="0" applyNumberFormat="0" applyBorder="0" applyAlignment="0" applyProtection="0"/>
    <xf numFmtId="0" fontId="67" fillId="18" borderId="0" applyNumberFormat="0" applyBorder="0" applyAlignment="0" applyProtection="0"/>
    <xf numFmtId="0" fontId="20" fillId="19" borderId="0" applyNumberFormat="0" applyBorder="0" applyAlignment="0" applyProtection="0"/>
    <xf numFmtId="0" fontId="67" fillId="20" borderId="0" applyNumberFormat="0" applyBorder="0" applyAlignment="0" applyProtection="0"/>
    <xf numFmtId="0" fontId="20" fillId="21" borderId="0" applyNumberFormat="0" applyBorder="0" applyAlignment="0" applyProtection="0"/>
    <xf numFmtId="0" fontId="67" fillId="22" borderId="0" applyNumberFormat="0" applyBorder="0" applyAlignment="0" applyProtection="0"/>
    <xf numFmtId="0" fontId="20" fillId="13" borderId="0" applyNumberFormat="0" applyBorder="0" applyAlignment="0" applyProtection="0"/>
    <xf numFmtId="0" fontId="67" fillId="23" borderId="0" applyNumberFormat="0" applyBorder="0" applyAlignment="0" applyProtection="0"/>
    <xf numFmtId="0" fontId="20" fillId="14" borderId="0" applyNumberFormat="0" applyBorder="0" applyAlignment="0" applyProtection="0"/>
    <xf numFmtId="0" fontId="67" fillId="24" borderId="0" applyNumberFormat="0" applyBorder="0" applyAlignment="0" applyProtection="0"/>
    <xf numFmtId="0" fontId="20" fillId="25" borderId="0" applyNumberFormat="0" applyBorder="0" applyAlignment="0" applyProtection="0"/>
    <xf numFmtId="0" fontId="68" fillId="26" borderId="1" applyNumberFormat="0" applyAlignment="0" applyProtection="0"/>
    <xf numFmtId="0" fontId="14" fillId="7" borderId="2" applyNumberFormat="0" applyAlignment="0" applyProtection="0"/>
    <xf numFmtId="0" fontId="69" fillId="27" borderId="3" applyNumberFormat="0" applyAlignment="0" applyProtection="0"/>
    <xf numFmtId="0" fontId="15" fillId="28" borderId="4" applyNumberFormat="0" applyAlignment="0" applyProtection="0"/>
    <xf numFmtId="0" fontId="70" fillId="27" borderId="1" applyNumberFormat="0" applyAlignment="0" applyProtection="0"/>
    <xf numFmtId="0" fontId="21" fillId="28" borderId="2" applyNumberFormat="0" applyAlignment="0" applyProtection="0"/>
    <xf numFmtId="0" fontId="71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 vertical="top"/>
      <protection/>
    </xf>
    <xf numFmtId="0" fontId="75" fillId="0" borderId="8" applyNumberFormat="0" applyFill="0" applyAlignment="0" applyProtection="0"/>
    <xf numFmtId="0" fontId="19" fillId="0" borderId="9" applyNumberFormat="0" applyFill="0" applyAlignment="0" applyProtection="0"/>
    <xf numFmtId="0" fontId="76" fillId="29" borderId="10" applyNumberFormat="0" applyAlignment="0" applyProtection="0"/>
    <xf numFmtId="0" fontId="17" fillId="30" borderId="11" applyNumberFormat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43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13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4" borderId="12" applyNumberFormat="0" applyFont="0" applyAlignment="0" applyProtection="0"/>
    <xf numFmtId="0" fontId="1" fillId="35" borderId="13" applyNumberFormat="0" applyFont="0" applyAlignment="0" applyProtection="0"/>
    <xf numFmtId="9" fontId="29" fillId="0" borderId="0" applyFont="0" applyFill="0" applyBorder="0" applyAlignment="0" applyProtection="0"/>
    <xf numFmtId="0" fontId="81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0">
      <alignment/>
      <protection/>
    </xf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83" fillId="36" borderId="0" applyNumberFormat="0" applyBorder="0" applyAlignment="0" applyProtection="0"/>
    <xf numFmtId="0" fontId="12" fillId="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71" fillId="0" borderId="16" xfId="52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0" fillId="0" borderId="17" xfId="87" applyFont="1" applyBorder="1" applyAlignment="1" quotePrefix="1">
      <alignment horizontal="left" wrapText="1"/>
      <protection/>
    </xf>
    <xf numFmtId="0" fontId="0" fillId="37" borderId="0" xfId="0" applyFill="1" applyAlignment="1">
      <alignment/>
    </xf>
    <xf numFmtId="0" fontId="5" fillId="37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6" fillId="37" borderId="16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justify" vertical="center"/>
    </xf>
    <xf numFmtId="0" fontId="1" fillId="37" borderId="0" xfId="0" applyFont="1" applyFill="1" applyAlignment="1">
      <alignment horizontal="center" vertical="center"/>
    </xf>
    <xf numFmtId="0" fontId="3" fillId="37" borderId="16" xfId="0" applyFont="1" applyFill="1" applyBorder="1" applyAlignment="1">
      <alignment vertical="top" wrapText="1"/>
    </xf>
    <xf numFmtId="0" fontId="0" fillId="37" borderId="0" xfId="0" applyFill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6" fillId="0" borderId="16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center" vertical="center" wrapText="1"/>
    </xf>
    <xf numFmtId="0" fontId="30" fillId="0" borderId="0" xfId="88" applyFont="1">
      <alignment/>
      <protection/>
    </xf>
    <xf numFmtId="0" fontId="31" fillId="0" borderId="0" xfId="88" applyFont="1" applyAlignment="1">
      <alignment horizontal="center"/>
      <protection/>
    </xf>
    <xf numFmtId="0" fontId="30" fillId="0" borderId="0" xfId="88" applyFont="1" applyAlignment="1">
      <alignment wrapText="1"/>
      <protection/>
    </xf>
    <xf numFmtId="0" fontId="32" fillId="0" borderId="0" xfId="88" applyFont="1" applyAlignment="1" quotePrefix="1">
      <alignment horizontal="left"/>
      <protection/>
    </xf>
    <xf numFmtId="0" fontId="30" fillId="0" borderId="0" xfId="88" applyFont="1" applyAlignment="1">
      <alignment horizontal="left"/>
      <protection/>
    </xf>
    <xf numFmtId="0" fontId="30" fillId="0" borderId="0" xfId="88" applyFont="1" applyAlignment="1">
      <alignment horizontal="right"/>
      <protection/>
    </xf>
    <xf numFmtId="0" fontId="31" fillId="0" borderId="18" xfId="88" applyFont="1" applyBorder="1" applyAlignment="1">
      <alignment horizontal="center" wrapText="1"/>
      <protection/>
    </xf>
    <xf numFmtId="0" fontId="31" fillId="0" borderId="19" xfId="88" applyFont="1" applyBorder="1" applyAlignment="1">
      <alignment horizontal="center" vertical="top" wrapText="1"/>
      <protection/>
    </xf>
    <xf numFmtId="0" fontId="31" fillId="0" borderId="20" xfId="88" applyFont="1" applyBorder="1" applyAlignment="1">
      <alignment horizontal="center" wrapText="1"/>
      <protection/>
    </xf>
    <xf numFmtId="0" fontId="31" fillId="0" borderId="21" xfId="88" applyFont="1" applyBorder="1" applyAlignment="1">
      <alignment horizontal="center" wrapText="1"/>
      <protection/>
    </xf>
    <xf numFmtId="4" fontId="30" fillId="0" borderId="0" xfId="88" applyNumberFormat="1" applyFont="1" applyAlignment="1">
      <alignment vertical="center"/>
      <protection/>
    </xf>
    <xf numFmtId="0" fontId="30" fillId="0" borderId="16" xfId="88" applyFont="1" applyBorder="1" applyAlignment="1">
      <alignment horizontal="center" vertical="center"/>
      <protection/>
    </xf>
    <xf numFmtId="0" fontId="30" fillId="0" borderId="16" xfId="88" applyFont="1" applyBorder="1" applyAlignment="1">
      <alignment vertical="center" wrapText="1"/>
      <protection/>
    </xf>
    <xf numFmtId="3" fontId="30" fillId="0" borderId="16" xfId="88" applyNumberFormat="1" applyFont="1" applyBorder="1" applyAlignment="1">
      <alignment vertical="center"/>
      <protection/>
    </xf>
    <xf numFmtId="0" fontId="30" fillId="0" borderId="16" xfId="88" applyFont="1" applyBorder="1" applyAlignment="1">
      <alignment vertical="top" wrapText="1"/>
      <protection/>
    </xf>
    <xf numFmtId="0" fontId="30" fillId="0" borderId="0" xfId="88" applyFont="1" applyAlignment="1">
      <alignment horizontal="center"/>
      <protection/>
    </xf>
    <xf numFmtId="0" fontId="30" fillId="0" borderId="17" xfId="88" applyFont="1" applyFill="1" applyBorder="1" applyAlignment="1">
      <alignment horizontal="center" vertical="center"/>
      <protection/>
    </xf>
    <xf numFmtId="0" fontId="33" fillId="0" borderId="0" xfId="88" applyFont="1" applyFill="1" applyBorder="1" applyAlignment="1">
      <alignment horizontal="center" vertical="top"/>
      <protection/>
    </xf>
    <xf numFmtId="0" fontId="30" fillId="0" borderId="16" xfId="88" applyFont="1" applyBorder="1" applyAlignment="1">
      <alignment wrapText="1"/>
      <protection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6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1" fontId="35" fillId="0" borderId="22" xfId="94" applyNumberFormat="1" applyFont="1" applyFill="1" applyBorder="1" applyAlignment="1">
      <alignment horizontal="center" vertical="center"/>
      <protection/>
    </xf>
    <xf numFmtId="1" fontId="35" fillId="0" borderId="16" xfId="94" applyNumberFormat="1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Continuous" vertical="center" wrapText="1"/>
    </xf>
    <xf numFmtId="0" fontId="36" fillId="0" borderId="22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centerContinuous" vertical="center" wrapText="1"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17" xfId="88" applyFont="1" applyFill="1" applyBorder="1" applyAlignment="1">
      <alignment vertical="center"/>
      <protection/>
    </xf>
    <xf numFmtId="0" fontId="31" fillId="0" borderId="16" xfId="88" applyFont="1" applyBorder="1" applyAlignment="1">
      <alignment horizontal="center" vertical="center"/>
      <protection/>
    </xf>
    <xf numFmtId="0" fontId="31" fillId="0" borderId="16" xfId="88" applyFont="1" applyBorder="1" applyAlignment="1">
      <alignment vertical="center" wrapText="1"/>
      <protection/>
    </xf>
    <xf numFmtId="3" fontId="31" fillId="0" borderId="16" xfId="88" applyNumberFormat="1" applyFont="1" applyBorder="1" applyAlignment="1">
      <alignment vertical="center"/>
      <protection/>
    </xf>
    <xf numFmtId="0" fontId="36" fillId="0" borderId="0" xfId="0" applyFont="1" applyAlignment="1">
      <alignment horizontal="left"/>
    </xf>
    <xf numFmtId="0" fontId="4" fillId="0" borderId="16" xfId="0" applyFont="1" applyBorder="1" applyAlignment="1">
      <alignment vertical="center" wrapText="1"/>
    </xf>
    <xf numFmtId="3" fontId="40" fillId="0" borderId="16" xfId="87" applyNumberFormat="1" applyFont="1" applyBorder="1" applyAlignment="1">
      <alignment vertical="center"/>
      <protection/>
    </xf>
    <xf numFmtId="0" fontId="41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" fontId="39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" fontId="42" fillId="0" borderId="16" xfId="0" applyNumberFormat="1" applyFont="1" applyBorder="1" applyAlignment="1">
      <alignment horizontal="center" vertical="center" wrapText="1"/>
    </xf>
    <xf numFmtId="1" fontId="34" fillId="0" borderId="0" xfId="0" applyNumberFormat="1" applyFont="1" applyAlignment="1">
      <alignment/>
    </xf>
    <xf numFmtId="3" fontId="45" fillId="37" borderId="16" xfId="89" applyNumberFormat="1" applyFont="1" applyFill="1" applyBorder="1" applyAlignment="1">
      <alignment horizontal="center" vertical="center"/>
      <protection/>
    </xf>
    <xf numFmtId="0" fontId="46" fillId="37" borderId="16" xfId="89" applyFont="1" applyFill="1" applyBorder="1" applyAlignment="1">
      <alignment vertical="center"/>
      <protection/>
    </xf>
    <xf numFmtId="0" fontId="46" fillId="37" borderId="16" xfId="89" applyFont="1" applyFill="1" applyBorder="1" applyAlignment="1">
      <alignment horizontal="center" vertical="center"/>
      <protection/>
    </xf>
    <xf numFmtId="4" fontId="46" fillId="37" borderId="16" xfId="89" applyNumberFormat="1" applyFont="1" applyFill="1" applyBorder="1" applyAlignment="1">
      <alignment horizontal="center" vertical="center" wrapText="1"/>
      <protection/>
    </xf>
    <xf numFmtId="4" fontId="46" fillId="37" borderId="16" xfId="89" applyNumberFormat="1" applyFont="1" applyFill="1" applyBorder="1" applyAlignment="1">
      <alignment horizontal="center" vertical="center"/>
      <protection/>
    </xf>
    <xf numFmtId="3" fontId="46" fillId="37" borderId="16" xfId="89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37" borderId="0" xfId="89" applyFont="1" applyFill="1" applyAlignment="1">
      <alignment horizontal="center"/>
      <protection/>
    </xf>
    <xf numFmtId="0" fontId="45" fillId="37" borderId="0" xfId="89" applyFont="1" applyFill="1" applyAlignment="1">
      <alignment wrapText="1"/>
      <protection/>
    </xf>
    <xf numFmtId="0" fontId="45" fillId="37" borderId="0" xfId="89" applyFont="1" applyFill="1" applyAlignment="1">
      <alignment horizontal="left"/>
      <protection/>
    </xf>
    <xf numFmtId="0" fontId="45" fillId="37" borderId="0" xfId="89" applyFont="1" applyFill="1">
      <alignment/>
      <protection/>
    </xf>
    <xf numFmtId="0" fontId="47" fillId="37" borderId="0" xfId="89" applyFont="1" applyFill="1" applyAlignment="1" quotePrefix="1">
      <alignment horizontal="left"/>
      <protection/>
    </xf>
    <xf numFmtId="0" fontId="45" fillId="37" borderId="0" xfId="89" applyFont="1" applyFill="1" applyAlignment="1">
      <alignment horizontal="right"/>
      <protection/>
    </xf>
    <xf numFmtId="0" fontId="46" fillId="37" borderId="16" xfId="93" applyFont="1" applyFill="1" applyBorder="1" applyAlignment="1">
      <alignment horizontal="center" vertical="center" wrapText="1"/>
      <protection/>
    </xf>
    <xf numFmtId="0" fontId="46" fillId="37" borderId="22" xfId="93" applyFont="1" applyFill="1" applyBorder="1" applyAlignment="1">
      <alignment horizontal="center" wrapText="1"/>
      <protection/>
    </xf>
    <xf numFmtId="0" fontId="45" fillId="37" borderId="16" xfId="89" applyFont="1" applyFill="1" applyBorder="1" applyAlignment="1">
      <alignment vertical="center"/>
      <protection/>
    </xf>
    <xf numFmtId="0" fontId="45" fillId="37" borderId="16" xfId="89" applyFont="1" applyFill="1" applyBorder="1" applyAlignment="1">
      <alignment horizontal="center" vertical="center"/>
      <protection/>
    </xf>
    <xf numFmtId="4" fontId="45" fillId="37" borderId="16" xfId="89" applyNumberFormat="1" applyFont="1" applyFill="1" applyBorder="1" applyAlignment="1">
      <alignment vertical="center" wrapText="1"/>
      <protection/>
    </xf>
    <xf numFmtId="4" fontId="45" fillId="37" borderId="16" xfId="89" applyNumberFormat="1" applyFont="1" applyFill="1" applyBorder="1" applyAlignment="1">
      <alignment horizontal="center" vertical="center"/>
      <protection/>
    </xf>
    <xf numFmtId="4" fontId="45" fillId="37" borderId="0" xfId="89" applyNumberFormat="1" applyFont="1" applyFill="1" applyAlignment="1">
      <alignment vertical="center"/>
      <protection/>
    </xf>
    <xf numFmtId="4" fontId="45" fillId="0" borderId="16" xfId="89" applyNumberFormat="1" applyFont="1" applyFill="1" applyBorder="1" applyAlignment="1">
      <alignment horizontal="center" vertical="center"/>
      <protection/>
    </xf>
    <xf numFmtId="0" fontId="45" fillId="37" borderId="17" xfId="89" applyFont="1" applyFill="1" applyBorder="1" applyAlignment="1">
      <alignment horizontal="center" vertical="center"/>
      <protection/>
    </xf>
    <xf numFmtId="0" fontId="46" fillId="37" borderId="17" xfId="89" applyFont="1" applyFill="1" applyBorder="1" applyAlignment="1">
      <alignment vertical="center"/>
      <protection/>
    </xf>
    <xf numFmtId="0" fontId="48" fillId="37" borderId="0" xfId="89" applyFont="1" applyFill="1" applyBorder="1" applyAlignment="1">
      <alignment horizontal="center" vertical="top"/>
      <protection/>
    </xf>
    <xf numFmtId="0" fontId="4" fillId="37" borderId="1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vertical="center" wrapText="1"/>
    </xf>
    <xf numFmtId="0" fontId="34" fillId="37" borderId="0" xfId="0" applyFont="1" applyFill="1" applyAlignment="1">
      <alignment/>
    </xf>
    <xf numFmtId="4" fontId="46" fillId="37" borderId="0" xfId="89" applyNumberFormat="1" applyFont="1" applyFill="1" applyAlignment="1">
      <alignment vertical="center"/>
      <protection/>
    </xf>
    <xf numFmtId="0" fontId="50" fillId="0" borderId="0" xfId="0" applyFont="1" applyAlignment="1">
      <alignment/>
    </xf>
    <xf numFmtId="0" fontId="11" fillId="37" borderId="17" xfId="89" applyFont="1" applyFill="1" applyBorder="1" applyAlignment="1">
      <alignment horizontal="center" vertical="center"/>
      <protection/>
    </xf>
    <xf numFmtId="0" fontId="51" fillId="0" borderId="22" xfId="89" applyFont="1" applyFill="1" applyBorder="1" applyAlignment="1">
      <alignment horizontal="center" wrapText="1"/>
      <protection/>
    </xf>
    <xf numFmtId="0" fontId="51" fillId="0" borderId="23" xfId="89" applyFont="1" applyFill="1" applyBorder="1" applyAlignment="1">
      <alignment horizontal="center" vertical="top" wrapText="1"/>
      <protection/>
    </xf>
    <xf numFmtId="0" fontId="51" fillId="0" borderId="24" xfId="89" applyFont="1" applyFill="1" applyBorder="1" applyAlignment="1">
      <alignment horizontal="center" vertical="top" wrapText="1"/>
      <protection/>
    </xf>
    <xf numFmtId="0" fontId="51" fillId="0" borderId="21" xfId="89" applyFont="1" applyFill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11" fillId="37" borderId="0" xfId="89" applyFont="1" applyFill="1" applyAlignment="1">
      <alignment horizontal="left"/>
      <protection/>
    </xf>
    <xf numFmtId="0" fontId="51" fillId="37" borderId="0" xfId="89" applyFont="1" applyFill="1" applyAlignment="1">
      <alignment horizontal="center"/>
      <protection/>
    </xf>
    <xf numFmtId="0" fontId="52" fillId="0" borderId="0" xfId="89" applyFont="1" applyFill="1" applyAlignment="1" quotePrefix="1">
      <alignment horizontal="left"/>
      <protection/>
    </xf>
    <xf numFmtId="0" fontId="11" fillId="0" borderId="0" xfId="89" applyFont="1" applyFill="1" applyAlignment="1">
      <alignment wrapText="1"/>
      <protection/>
    </xf>
    <xf numFmtId="0" fontId="11" fillId="0" borderId="0" xfId="89" applyFont="1" applyFill="1">
      <alignment/>
      <protection/>
    </xf>
    <xf numFmtId="0" fontId="11" fillId="0" borderId="0" xfId="89" applyFont="1" applyFill="1" applyAlignment="1">
      <alignment horizontal="left"/>
      <protection/>
    </xf>
    <xf numFmtId="0" fontId="11" fillId="0" borderId="0" xfId="89" applyFont="1" applyFill="1" applyAlignment="1">
      <alignment horizontal="center"/>
      <protection/>
    </xf>
    <xf numFmtId="0" fontId="11" fillId="0" borderId="0" xfId="89" applyFont="1" applyFill="1" applyAlignment="1">
      <alignment horizontal="right"/>
      <protection/>
    </xf>
    <xf numFmtId="4" fontId="11" fillId="37" borderId="0" xfId="89" applyNumberFormat="1" applyFont="1" applyFill="1" applyAlignment="1">
      <alignment vertical="center"/>
      <protection/>
    </xf>
    <xf numFmtId="0" fontId="11" fillId="37" borderId="0" xfId="89" applyFont="1" applyFill="1" applyAlignment="1">
      <alignment horizontal="center"/>
      <protection/>
    </xf>
    <xf numFmtId="0" fontId="11" fillId="37" borderId="0" xfId="89" applyFont="1" applyFill="1">
      <alignment/>
      <protection/>
    </xf>
    <xf numFmtId="0" fontId="53" fillId="37" borderId="0" xfId="89" applyFont="1" applyFill="1" applyBorder="1" applyAlignment="1">
      <alignment horizontal="center" vertical="top"/>
      <protection/>
    </xf>
    <xf numFmtId="0" fontId="45" fillId="0" borderId="16" xfId="89" applyFont="1" applyFill="1" applyBorder="1" applyAlignment="1">
      <alignment horizontal="center" vertical="center"/>
      <protection/>
    </xf>
    <xf numFmtId="0" fontId="45" fillId="0" borderId="16" xfId="89" applyFont="1" applyFill="1" applyBorder="1" applyAlignment="1">
      <alignment vertical="center" wrapText="1"/>
      <protection/>
    </xf>
    <xf numFmtId="3" fontId="45" fillId="0" borderId="16" xfId="89" applyNumberFormat="1" applyFont="1" applyFill="1" applyBorder="1" applyAlignment="1">
      <alignment vertical="center"/>
      <protection/>
    </xf>
    <xf numFmtId="0" fontId="46" fillId="0" borderId="16" xfId="89" applyFont="1" applyFill="1" applyBorder="1" applyAlignment="1">
      <alignment horizontal="center" vertical="center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42" fillId="37" borderId="16" xfId="0" applyNumberFormat="1" applyFont="1" applyFill="1" applyBorder="1" applyAlignment="1">
      <alignment horizontal="center" vertical="center" wrapText="1"/>
    </xf>
    <xf numFmtId="0" fontId="46" fillId="0" borderId="16" xfId="89" applyFont="1" applyFill="1" applyBorder="1" applyAlignment="1">
      <alignment vertical="center" wrapText="1"/>
      <protection/>
    </xf>
    <xf numFmtId="3" fontId="46" fillId="0" borderId="16" xfId="89" applyNumberFormat="1" applyFont="1" applyFill="1" applyBorder="1" applyAlignment="1">
      <alignment vertical="center"/>
      <protection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56" fillId="0" borderId="16" xfId="88" applyFont="1" applyBorder="1" applyAlignment="1">
      <alignment horizontal="center" vertical="center"/>
      <protection/>
    </xf>
    <xf numFmtId="0" fontId="56" fillId="0" borderId="16" xfId="88" applyFont="1" applyBorder="1" applyAlignment="1">
      <alignment vertical="center" wrapText="1"/>
      <protection/>
    </xf>
    <xf numFmtId="3" fontId="56" fillId="0" borderId="16" xfId="88" applyNumberFormat="1" applyFont="1" applyBorder="1" applyAlignment="1">
      <alignment vertical="center"/>
      <protection/>
    </xf>
    <xf numFmtId="4" fontId="57" fillId="0" borderId="0" xfId="88" applyNumberFormat="1" applyFont="1" applyAlignment="1">
      <alignment vertical="center"/>
      <protection/>
    </xf>
    <xf numFmtId="0" fontId="58" fillId="0" borderId="0" xfId="0" applyFont="1" applyAlignment="1">
      <alignment/>
    </xf>
    <xf numFmtId="0" fontId="35" fillId="0" borderId="0" xfId="0" applyFont="1" applyAlignment="1">
      <alignment horizontal="right" vertical="center"/>
    </xf>
    <xf numFmtId="0" fontId="59" fillId="0" borderId="16" xfId="89" applyFont="1" applyFill="1" applyBorder="1" applyAlignment="1">
      <alignment horizontal="center" vertical="center"/>
      <protection/>
    </xf>
    <xf numFmtId="0" fontId="59" fillId="0" borderId="16" xfId="89" applyFont="1" applyFill="1" applyBorder="1" applyAlignment="1">
      <alignment vertical="center" wrapText="1"/>
      <protection/>
    </xf>
    <xf numFmtId="3" fontId="59" fillId="0" borderId="16" xfId="89" applyNumberFormat="1" applyFont="1" applyFill="1" applyBorder="1" applyAlignment="1">
      <alignment vertical="center"/>
      <protection/>
    </xf>
    <xf numFmtId="4" fontId="60" fillId="37" borderId="0" xfId="89" applyNumberFormat="1" applyFont="1" applyFill="1" applyAlignment="1">
      <alignment vertical="center"/>
      <protection/>
    </xf>
    <xf numFmtId="0" fontId="61" fillId="0" borderId="0" xfId="0" applyFont="1" applyAlignment="1">
      <alignment/>
    </xf>
    <xf numFmtId="0" fontId="35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5" fillId="0" borderId="0" xfId="88" applyFont="1" applyAlignment="1">
      <alignment horizontal="center"/>
      <protection/>
    </xf>
    <xf numFmtId="0" fontId="30" fillId="0" borderId="0" xfId="88" applyFont="1" applyAlignment="1">
      <alignment horizontal="left"/>
      <protection/>
    </xf>
    <xf numFmtId="0" fontId="31" fillId="0" borderId="0" xfId="88" applyFont="1" applyAlignment="1">
      <alignment horizontal="center"/>
      <protection/>
    </xf>
    <xf numFmtId="0" fontId="31" fillId="0" borderId="22" xfId="88" applyFont="1" applyBorder="1" applyAlignment="1">
      <alignment horizontal="center" vertical="center" wrapText="1"/>
      <protection/>
    </xf>
    <xf numFmtId="0" fontId="31" fillId="0" borderId="23" xfId="88" applyFont="1" applyBorder="1" applyAlignment="1">
      <alignment horizontal="center" vertical="center" wrapText="1"/>
      <protection/>
    </xf>
    <xf numFmtId="0" fontId="31" fillId="28" borderId="16" xfId="88" applyFont="1" applyFill="1" applyBorder="1" applyAlignment="1">
      <alignment horizontal="center" vertical="center"/>
      <protection/>
    </xf>
    <xf numFmtId="0" fontId="30" fillId="28" borderId="16" xfId="88" applyFont="1" applyFill="1" applyBorder="1" applyAlignment="1">
      <alignment vertical="center"/>
      <protection/>
    </xf>
    <xf numFmtId="0" fontId="31" fillId="0" borderId="0" xfId="88" applyFont="1" applyAlignment="1">
      <alignment horizontal="left" vertical="top" wrapText="1"/>
      <protection/>
    </xf>
    <xf numFmtId="0" fontId="33" fillId="0" borderId="0" xfId="88" applyFont="1" applyFill="1" applyBorder="1" applyAlignment="1">
      <alignment horizontal="center" vertical="top"/>
      <protection/>
    </xf>
    <xf numFmtId="0" fontId="36" fillId="0" borderId="0" xfId="0" applyFont="1" applyAlignment="1">
      <alignment horizontal="left"/>
    </xf>
    <xf numFmtId="0" fontId="39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0" fontId="71" fillId="0" borderId="0" xfId="52" applyAlignment="1">
      <alignment horizontal="center" vertical="center"/>
    </xf>
    <xf numFmtId="0" fontId="49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left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35" fillId="37" borderId="0" xfId="89" applyFont="1" applyFill="1" applyAlignment="1">
      <alignment horizontal="center"/>
      <protection/>
    </xf>
    <xf numFmtId="0" fontId="46" fillId="37" borderId="0" xfId="89" applyFont="1" applyFill="1" applyAlignment="1">
      <alignment horizontal="left" vertical="top" wrapText="1"/>
      <protection/>
    </xf>
    <xf numFmtId="0" fontId="48" fillId="37" borderId="0" xfId="89" applyFont="1" applyFill="1" applyBorder="1" applyAlignment="1">
      <alignment horizontal="center" vertical="top"/>
      <protection/>
    </xf>
    <xf numFmtId="0" fontId="45" fillId="37" borderId="0" xfId="89" applyFont="1" applyFill="1" applyAlignment="1">
      <alignment horizontal="left"/>
      <protection/>
    </xf>
    <xf numFmtId="0" fontId="31" fillId="37" borderId="0" xfId="89" applyFont="1" applyFill="1" applyAlignment="1">
      <alignment horizontal="center" vertical="center"/>
      <protection/>
    </xf>
    <xf numFmtId="0" fontId="51" fillId="0" borderId="25" xfId="89" applyFont="1" applyFill="1" applyBorder="1" applyAlignment="1">
      <alignment horizontal="center" vertical="center" wrapText="1"/>
      <protection/>
    </xf>
    <xf numFmtId="0" fontId="51" fillId="0" borderId="26" xfId="89" applyFont="1" applyFill="1" applyBorder="1" applyAlignment="1">
      <alignment horizontal="center" vertical="center" wrapText="1"/>
      <protection/>
    </xf>
    <xf numFmtId="0" fontId="51" fillId="0" borderId="27" xfId="89" applyFont="1" applyFill="1" applyBorder="1" applyAlignment="1">
      <alignment horizontal="center" vertical="center" wrapText="1"/>
      <protection/>
    </xf>
    <xf numFmtId="0" fontId="51" fillId="0" borderId="28" xfId="89" applyFont="1" applyFill="1" applyBorder="1" applyAlignment="1">
      <alignment horizontal="center" vertical="center" wrapText="1"/>
      <protection/>
    </xf>
    <xf numFmtId="0" fontId="11" fillId="37" borderId="0" xfId="89" applyFont="1" applyFill="1" applyAlignment="1">
      <alignment horizontal="left" vertical="top" wrapText="1"/>
      <protection/>
    </xf>
    <xf numFmtId="0" fontId="11" fillId="37" borderId="17" xfId="89" applyFont="1" applyFill="1" applyBorder="1" applyAlignment="1">
      <alignment horizontal="center" vertical="center"/>
      <protection/>
    </xf>
    <xf numFmtId="0" fontId="53" fillId="37" borderId="0" xfId="89" applyFont="1" applyFill="1" applyBorder="1" applyAlignment="1">
      <alignment horizontal="center" vertical="top"/>
      <protection/>
    </xf>
    <xf numFmtId="0" fontId="51" fillId="0" borderId="16" xfId="89" applyFont="1" applyFill="1" applyBorder="1" applyAlignment="1">
      <alignment horizontal="center" vertical="center"/>
      <protection/>
    </xf>
    <xf numFmtId="0" fontId="11" fillId="0" borderId="16" xfId="89" applyFont="1" applyFill="1" applyBorder="1" applyAlignment="1">
      <alignment vertical="center"/>
      <protection/>
    </xf>
    <xf numFmtId="0" fontId="46" fillId="0" borderId="16" xfId="89" applyFont="1" applyFill="1" applyBorder="1" applyAlignment="1">
      <alignment horizontal="center" vertical="center"/>
      <protection/>
    </xf>
    <xf numFmtId="0" fontId="45" fillId="0" borderId="16" xfId="89" applyFont="1" applyFill="1" applyBorder="1" applyAlignment="1">
      <alignment vertical="center"/>
      <protection/>
    </xf>
    <xf numFmtId="0" fontId="37" fillId="0" borderId="0" xfId="89" applyFont="1" applyFill="1" applyAlignment="1">
      <alignment horizontal="center"/>
      <protection/>
    </xf>
    <xf numFmtId="0" fontId="6" fillId="0" borderId="16" xfId="0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4" xfId="91"/>
    <cellStyle name="Обычный 5" xfId="92"/>
    <cellStyle name="Обычный_shabl_dod_prognoz" xfId="93"/>
    <cellStyle name="Обычный_Копия додаток_3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Стиль 1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dxfs count="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7"/>
  <sheetViews>
    <sheetView view="pageBreakPreview" zoomScaleSheetLayoutView="100" zoomScalePageLayoutView="0" workbookViewId="0" topLeftCell="A19">
      <selection activeCell="E4" sqref="E4:G4"/>
    </sheetView>
  </sheetViews>
  <sheetFormatPr defaultColWidth="9.140625" defaultRowHeight="12.75"/>
  <cols>
    <col min="1" max="1" width="10.421875" style="0" customWidth="1"/>
    <col min="2" max="2" width="39.7109375" style="0" customWidth="1"/>
    <col min="3" max="3" width="16.57421875" style="0" customWidth="1"/>
    <col min="4" max="4" width="14.7109375" style="0" customWidth="1"/>
    <col min="5" max="5" width="14.57421875" style="0" customWidth="1"/>
    <col min="6" max="6" width="15.57421875" style="0" customWidth="1"/>
    <col min="7" max="7" width="16.8515625" style="0" customWidth="1"/>
    <col min="8" max="8" width="10.00390625" style="0" bestFit="1" customWidth="1"/>
  </cols>
  <sheetData>
    <row r="1" spans="5:8" ht="18.75">
      <c r="E1" s="161" t="s">
        <v>0</v>
      </c>
      <c r="F1" s="161"/>
      <c r="G1" s="161"/>
      <c r="H1" s="3"/>
    </row>
    <row r="2" spans="5:8" ht="18.75">
      <c r="E2" s="162" t="s">
        <v>369</v>
      </c>
      <c r="F2" s="162"/>
      <c r="G2" s="162"/>
      <c r="H2" s="3"/>
    </row>
    <row r="3" spans="5:8" ht="15" customHeight="1">
      <c r="E3" s="161" t="s">
        <v>370</v>
      </c>
      <c r="F3" s="161"/>
      <c r="G3" s="161"/>
      <c r="H3" s="3"/>
    </row>
    <row r="4" spans="5:8" ht="18.75">
      <c r="E4" s="163"/>
      <c r="F4" s="163"/>
      <c r="G4" s="163"/>
      <c r="H4" s="3"/>
    </row>
    <row r="5" spans="1:7" ht="18.75">
      <c r="A5" s="160" t="s">
        <v>21</v>
      </c>
      <c r="B5" s="160"/>
      <c r="C5" s="160"/>
      <c r="D5" s="160"/>
      <c r="E5" s="160"/>
      <c r="F5" s="160"/>
      <c r="G5" s="160"/>
    </row>
    <row r="6" spans="1:2" ht="18.75">
      <c r="A6" s="159">
        <v>24533000000</v>
      </c>
      <c r="B6" s="159"/>
    </row>
    <row r="7" ht="15.75">
      <c r="A7" s="4" t="s">
        <v>1</v>
      </c>
    </row>
    <row r="8" ht="15.75">
      <c r="G8" s="5" t="s">
        <v>3</v>
      </c>
    </row>
    <row r="9" spans="1:7" ht="12.75">
      <c r="A9" s="156" t="s">
        <v>22</v>
      </c>
      <c r="B9" s="156" t="s">
        <v>23</v>
      </c>
      <c r="C9" s="6" t="s">
        <v>131</v>
      </c>
      <c r="D9" s="6" t="s">
        <v>132</v>
      </c>
      <c r="E9" s="6" t="s">
        <v>133</v>
      </c>
      <c r="F9" s="6" t="s">
        <v>135</v>
      </c>
      <c r="G9" s="6" t="s">
        <v>134</v>
      </c>
    </row>
    <row r="10" spans="1:7" ht="14.25" customHeight="1">
      <c r="A10" s="156"/>
      <c r="B10" s="156"/>
      <c r="C10" s="6" t="s">
        <v>7</v>
      </c>
      <c r="D10" s="6" t="s">
        <v>8</v>
      </c>
      <c r="E10" s="6" t="s">
        <v>9</v>
      </c>
      <c r="F10" s="6" t="s">
        <v>9</v>
      </c>
      <c r="G10" s="6" t="s">
        <v>9</v>
      </c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40.5" customHeight="1">
      <c r="A12" s="157" t="s">
        <v>24</v>
      </c>
      <c r="B12" s="157"/>
      <c r="C12" s="157"/>
      <c r="D12" s="157"/>
      <c r="E12" s="157"/>
      <c r="F12" s="157"/>
      <c r="G12" s="157"/>
    </row>
    <row r="13" spans="1:7" ht="37.5">
      <c r="A13" s="21" t="s">
        <v>25</v>
      </c>
      <c r="B13" s="59" t="s">
        <v>26</v>
      </c>
      <c r="C13" s="21">
        <f>C14+C15</f>
        <v>92553202</v>
      </c>
      <c r="D13" s="21">
        <f>D14+D15</f>
        <v>101605299</v>
      </c>
      <c r="E13" s="21">
        <f>E14+E15</f>
        <v>90939100</v>
      </c>
      <c r="F13" s="21">
        <f>F14+F15</f>
        <v>97817800</v>
      </c>
      <c r="G13" s="21">
        <f>G14+G15</f>
        <v>103420500</v>
      </c>
    </row>
    <row r="14" spans="1:7" ht="18.75">
      <c r="A14" s="21" t="s">
        <v>12</v>
      </c>
      <c r="B14" s="59" t="s">
        <v>13</v>
      </c>
      <c r="C14" s="21">
        <v>85908685</v>
      </c>
      <c r="D14" s="21">
        <v>95028457</v>
      </c>
      <c r="E14" s="21">
        <v>88899100</v>
      </c>
      <c r="F14" s="21">
        <v>95747800</v>
      </c>
      <c r="G14" s="21">
        <v>101980500</v>
      </c>
    </row>
    <row r="15" spans="1:7" ht="18.75">
      <c r="A15" s="21" t="s">
        <v>12</v>
      </c>
      <c r="B15" s="59" t="s">
        <v>14</v>
      </c>
      <c r="C15" s="21">
        <v>6644517</v>
      </c>
      <c r="D15" s="21">
        <v>6576842</v>
      </c>
      <c r="E15" s="21">
        <v>2040000</v>
      </c>
      <c r="F15" s="21">
        <v>2070000</v>
      </c>
      <c r="G15" s="21">
        <v>1440000</v>
      </c>
    </row>
    <row r="16" spans="1:7" ht="18.75">
      <c r="A16" s="21" t="s">
        <v>27</v>
      </c>
      <c r="B16" s="59" t="s">
        <v>28</v>
      </c>
      <c r="C16" s="21">
        <f>C17+C18</f>
        <v>7226456</v>
      </c>
      <c r="D16" s="21">
        <f>D17+D18</f>
        <v>3816262</v>
      </c>
      <c r="E16" s="21">
        <f>E17+E18</f>
        <v>0</v>
      </c>
      <c r="F16" s="21">
        <f>F17+F18</f>
        <v>0</v>
      </c>
      <c r="G16" s="21">
        <f>G17+G18</f>
        <v>0</v>
      </c>
    </row>
    <row r="17" spans="1:7" ht="18.75">
      <c r="A17" s="21" t="s">
        <v>12</v>
      </c>
      <c r="B17" s="59" t="s">
        <v>13</v>
      </c>
      <c r="C17" s="21">
        <v>2026437</v>
      </c>
      <c r="D17" s="21">
        <v>1292752</v>
      </c>
      <c r="E17" s="21">
        <v>0</v>
      </c>
      <c r="F17" s="21">
        <v>0</v>
      </c>
      <c r="G17" s="21">
        <v>0</v>
      </c>
    </row>
    <row r="18" spans="1:7" ht="18.75">
      <c r="A18" s="21" t="s">
        <v>12</v>
      </c>
      <c r="B18" s="59" t="s">
        <v>14</v>
      </c>
      <c r="C18" s="21">
        <v>5200019</v>
      </c>
      <c r="D18" s="21">
        <f>2279825+243460+225</f>
        <v>2523510</v>
      </c>
      <c r="E18" s="21">
        <v>0</v>
      </c>
      <c r="F18" s="21">
        <v>0</v>
      </c>
      <c r="G18" s="21">
        <v>0</v>
      </c>
    </row>
    <row r="19" spans="1:7" ht="37.5">
      <c r="A19" s="21" t="s">
        <v>29</v>
      </c>
      <c r="B19" s="59" t="s">
        <v>30</v>
      </c>
      <c r="C19" s="21"/>
      <c r="D19" s="21"/>
      <c r="E19" s="21"/>
      <c r="F19" s="21"/>
      <c r="G19" s="21"/>
    </row>
    <row r="20" spans="1:7" ht="18.75">
      <c r="A20" s="21" t="s">
        <v>12</v>
      </c>
      <c r="B20" s="59" t="s">
        <v>13</v>
      </c>
      <c r="C20" s="21"/>
      <c r="D20" s="21"/>
      <c r="E20" s="21"/>
      <c r="F20" s="21"/>
      <c r="G20" s="21"/>
    </row>
    <row r="21" spans="1:7" ht="18.75">
      <c r="A21" s="21" t="s">
        <v>12</v>
      </c>
      <c r="B21" s="59" t="s">
        <v>14</v>
      </c>
      <c r="C21" s="21"/>
      <c r="D21" s="21"/>
      <c r="E21" s="21"/>
      <c r="F21" s="21"/>
      <c r="G21" s="21"/>
    </row>
    <row r="22" spans="1:7" ht="37.5">
      <c r="A22" s="21" t="s">
        <v>12</v>
      </c>
      <c r="B22" s="59" t="s">
        <v>16</v>
      </c>
      <c r="C22" s="21">
        <f>C23+C24</f>
        <v>99779658</v>
      </c>
      <c r="D22" s="21">
        <f>D23+D24</f>
        <v>105421561</v>
      </c>
      <c r="E22" s="21">
        <f>E23+E24</f>
        <v>90939100</v>
      </c>
      <c r="F22" s="21">
        <f>F23+F24</f>
        <v>97817800</v>
      </c>
      <c r="G22" s="21">
        <f>G23+G24</f>
        <v>103420500</v>
      </c>
    </row>
    <row r="23" spans="1:7" ht="18.75">
      <c r="A23" s="21" t="s">
        <v>12</v>
      </c>
      <c r="B23" s="59" t="s">
        <v>13</v>
      </c>
      <c r="C23" s="21">
        <f aca="true" t="shared" si="0" ref="C23:G24">C20+C17+C14</f>
        <v>87935122</v>
      </c>
      <c r="D23" s="21">
        <f t="shared" si="0"/>
        <v>96321209</v>
      </c>
      <c r="E23" s="21">
        <f t="shared" si="0"/>
        <v>88899100</v>
      </c>
      <c r="F23" s="21">
        <f t="shared" si="0"/>
        <v>95747800</v>
      </c>
      <c r="G23" s="21">
        <f t="shared" si="0"/>
        <v>101980500</v>
      </c>
    </row>
    <row r="24" spans="1:7" ht="18.75">
      <c r="A24" s="21" t="s">
        <v>12</v>
      </c>
      <c r="B24" s="59" t="s">
        <v>14</v>
      </c>
      <c r="C24" s="21">
        <f t="shared" si="0"/>
        <v>11844536</v>
      </c>
      <c r="D24" s="21">
        <f>D21+D18+D15</f>
        <v>9100352</v>
      </c>
      <c r="E24" s="21">
        <f t="shared" si="0"/>
        <v>2040000</v>
      </c>
      <c r="F24" s="21">
        <f t="shared" si="0"/>
        <v>2070000</v>
      </c>
      <c r="G24" s="21">
        <f t="shared" si="0"/>
        <v>1440000</v>
      </c>
    </row>
    <row r="25" spans="1:7" ht="39" customHeight="1">
      <c r="A25" s="158" t="s">
        <v>31</v>
      </c>
      <c r="B25" s="158"/>
      <c r="C25" s="158"/>
      <c r="D25" s="158"/>
      <c r="E25" s="158"/>
      <c r="F25" s="158"/>
      <c r="G25" s="158"/>
    </row>
    <row r="26" spans="1:8" ht="37.5">
      <c r="A26" s="21" t="s">
        <v>25</v>
      </c>
      <c r="B26" s="59" t="s">
        <v>32</v>
      </c>
      <c r="C26" s="21">
        <f>C27+C28</f>
        <v>99779658</v>
      </c>
      <c r="D26" s="21">
        <f>D27+D28</f>
        <v>105421561</v>
      </c>
      <c r="E26" s="21">
        <f>E27+E28</f>
        <v>90939100</v>
      </c>
      <c r="F26" s="21">
        <f>F27+F28</f>
        <v>97817800</v>
      </c>
      <c r="G26" s="21">
        <f>G27+G28</f>
        <v>103420500</v>
      </c>
      <c r="H26" s="34">
        <f>C22-C26</f>
        <v>0</v>
      </c>
    </row>
    <row r="27" spans="1:8" ht="18.75">
      <c r="A27" s="21" t="s">
        <v>12</v>
      </c>
      <c r="B27" s="59" t="s">
        <v>13</v>
      </c>
      <c r="C27" s="21">
        <v>87935122</v>
      </c>
      <c r="D27" s="21">
        <v>96321209</v>
      </c>
      <c r="E27" s="21">
        <v>88899100</v>
      </c>
      <c r="F27" s="21">
        <v>95747800</v>
      </c>
      <c r="G27" s="21">
        <v>101980500</v>
      </c>
      <c r="H27" s="34">
        <f>C23-C27</f>
        <v>0</v>
      </c>
    </row>
    <row r="28" spans="1:7" ht="18.75">
      <c r="A28" s="21" t="s">
        <v>12</v>
      </c>
      <c r="B28" s="59" t="s">
        <v>14</v>
      </c>
      <c r="C28" s="21">
        <v>11844536</v>
      </c>
      <c r="D28" s="21">
        <v>9100352</v>
      </c>
      <c r="E28" s="21">
        <v>2040000</v>
      </c>
      <c r="F28" s="21">
        <v>2070000</v>
      </c>
      <c r="G28" s="21">
        <v>1440000</v>
      </c>
    </row>
    <row r="29" spans="1:7" ht="18.75">
      <c r="A29" s="21" t="s">
        <v>27</v>
      </c>
      <c r="B29" s="59" t="s">
        <v>33</v>
      </c>
      <c r="C29" s="21"/>
      <c r="D29" s="21"/>
      <c r="E29" s="21"/>
      <c r="F29" s="21"/>
      <c r="G29" s="21"/>
    </row>
    <row r="30" spans="1:7" ht="18.75">
      <c r="A30" s="21" t="s">
        <v>12</v>
      </c>
      <c r="B30" s="59" t="s">
        <v>13</v>
      </c>
      <c r="C30" s="21"/>
      <c r="D30" s="21"/>
      <c r="E30" s="21"/>
      <c r="F30" s="21"/>
      <c r="G30" s="21"/>
    </row>
    <row r="31" spans="1:7" ht="18.75">
      <c r="A31" s="21" t="s">
        <v>12</v>
      </c>
      <c r="B31" s="59" t="s">
        <v>14</v>
      </c>
      <c r="C31" s="21"/>
      <c r="D31" s="21"/>
      <c r="E31" s="21"/>
      <c r="F31" s="21"/>
      <c r="G31" s="21"/>
    </row>
    <row r="32" spans="1:7" ht="37.5">
      <c r="A32" s="21" t="s">
        <v>12</v>
      </c>
      <c r="B32" s="59" t="s">
        <v>20</v>
      </c>
      <c r="C32" s="21">
        <f>C33+C34</f>
        <v>99779658</v>
      </c>
      <c r="D32" s="141">
        <f>D33+D34</f>
        <v>105421561</v>
      </c>
      <c r="E32" s="21">
        <f>E33+E34</f>
        <v>90939100</v>
      </c>
      <c r="F32" s="21">
        <f>F33+F34</f>
        <v>97817800</v>
      </c>
      <c r="G32" s="21">
        <f>G33+G34</f>
        <v>103420500</v>
      </c>
    </row>
    <row r="33" spans="1:7" ht="18.75">
      <c r="A33" s="21" t="s">
        <v>12</v>
      </c>
      <c r="B33" s="59" t="s">
        <v>13</v>
      </c>
      <c r="C33" s="21">
        <f aca="true" t="shared" si="1" ref="C33:G34">C27</f>
        <v>87935122</v>
      </c>
      <c r="D33" s="21">
        <f t="shared" si="1"/>
        <v>96321209</v>
      </c>
      <c r="E33" s="21">
        <f t="shared" si="1"/>
        <v>88899100</v>
      </c>
      <c r="F33" s="21">
        <f t="shared" si="1"/>
        <v>95747800</v>
      </c>
      <c r="G33" s="21">
        <f t="shared" si="1"/>
        <v>101980500</v>
      </c>
    </row>
    <row r="34" spans="1:7" ht="18.75">
      <c r="A34" s="21" t="s">
        <v>12</v>
      </c>
      <c r="B34" s="59" t="s">
        <v>14</v>
      </c>
      <c r="C34" s="21">
        <f t="shared" si="1"/>
        <v>11844536</v>
      </c>
      <c r="D34" s="142">
        <v>9100352</v>
      </c>
      <c r="E34" s="21">
        <f t="shared" si="1"/>
        <v>2040000</v>
      </c>
      <c r="F34" s="21">
        <f t="shared" si="1"/>
        <v>2070000</v>
      </c>
      <c r="G34" s="21">
        <f t="shared" si="1"/>
        <v>1440000</v>
      </c>
    </row>
    <row r="35" spans="3:7" ht="12.75">
      <c r="C35" s="136"/>
      <c r="D35" s="136"/>
      <c r="E35" s="136"/>
      <c r="F35" s="136"/>
      <c r="G35" s="136"/>
    </row>
    <row r="36" ht="47.25" customHeight="1"/>
    <row r="37" spans="1:7" s="67" customFormat="1" ht="18.75">
      <c r="A37" s="155" t="s">
        <v>223</v>
      </c>
      <c r="B37" s="155"/>
      <c r="E37" s="155" t="s">
        <v>224</v>
      </c>
      <c r="F37" s="155"/>
      <c r="G37" s="155"/>
    </row>
  </sheetData>
  <sheetProtection/>
  <mergeCells count="12">
    <mergeCell ref="A6:B6"/>
    <mergeCell ref="A5:G5"/>
    <mergeCell ref="E1:G1"/>
    <mergeCell ref="E2:G2"/>
    <mergeCell ref="E3:G3"/>
    <mergeCell ref="E4:G4"/>
    <mergeCell ref="A37:B37"/>
    <mergeCell ref="A9:A10"/>
    <mergeCell ref="B9:B10"/>
    <mergeCell ref="A12:G12"/>
    <mergeCell ref="A25:G25"/>
    <mergeCell ref="E37:G37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62"/>
  <sheetViews>
    <sheetView view="pageBreakPreview" zoomScale="85" zoomScaleSheetLayoutView="85" zoomScalePageLayoutView="0" workbookViewId="0" topLeftCell="B43">
      <selection activeCell="I62" sqref="I62:J62"/>
    </sheetView>
  </sheetViews>
  <sheetFormatPr defaultColWidth="9.140625" defaultRowHeight="12.75"/>
  <cols>
    <col min="1" max="1" width="2.421875" style="90" hidden="1" customWidth="1"/>
    <col min="2" max="2" width="12.421875" style="90" bestFit="1" customWidth="1"/>
    <col min="3" max="3" width="11.00390625" style="90" customWidth="1"/>
    <col min="4" max="4" width="45.421875" style="90" customWidth="1"/>
    <col min="5" max="5" width="58.00390625" style="90" customWidth="1"/>
    <col min="6" max="6" width="11.7109375" style="90" customWidth="1"/>
    <col min="7" max="7" width="13.28125" style="90" customWidth="1"/>
    <col min="8" max="9" width="13.7109375" style="90" bestFit="1" customWidth="1"/>
    <col min="10" max="11" width="10.28125" style="90" bestFit="1" customWidth="1"/>
    <col min="12" max="12" width="8.421875" style="90" bestFit="1" customWidth="1"/>
    <col min="13" max="13" width="10.57421875" style="90" bestFit="1" customWidth="1"/>
    <col min="14" max="16384" width="9.140625" style="90" customWidth="1"/>
  </cols>
  <sheetData>
    <row r="1" spans="2:13" ht="14.25" customHeight="1">
      <c r="B1" s="91"/>
      <c r="C1" s="91"/>
      <c r="D1" s="92"/>
      <c r="E1" s="92"/>
      <c r="F1" s="91"/>
      <c r="G1" s="91"/>
      <c r="H1" s="91"/>
      <c r="I1" s="91"/>
      <c r="J1" s="185" t="s">
        <v>68</v>
      </c>
      <c r="K1" s="185"/>
      <c r="L1" s="185"/>
      <c r="M1" s="185"/>
    </row>
    <row r="2" spans="2:14" ht="31.5" customHeight="1">
      <c r="B2" s="91"/>
      <c r="C2" s="91"/>
      <c r="D2" s="92"/>
      <c r="E2" s="92"/>
      <c r="F2" s="91"/>
      <c r="G2" s="91"/>
      <c r="H2" s="91"/>
      <c r="I2" s="91"/>
      <c r="J2" s="162" t="s">
        <v>369</v>
      </c>
      <c r="K2" s="162"/>
      <c r="L2" s="162"/>
      <c r="M2" s="162"/>
      <c r="N2" s="154"/>
    </row>
    <row r="3" spans="2:14" ht="15.75">
      <c r="B3" s="91"/>
      <c r="C3" s="91"/>
      <c r="D3" s="92"/>
      <c r="E3" s="92"/>
      <c r="F3" s="91"/>
      <c r="G3" s="91"/>
      <c r="H3" s="91"/>
      <c r="I3" s="91"/>
      <c r="J3" s="161" t="s">
        <v>370</v>
      </c>
      <c r="K3" s="161"/>
      <c r="L3" s="161"/>
      <c r="M3" s="161"/>
      <c r="N3" s="4"/>
    </row>
    <row r="4" spans="2:13" ht="15">
      <c r="B4" s="91"/>
      <c r="C4" s="91"/>
      <c r="D4" s="92"/>
      <c r="E4" s="92"/>
      <c r="F4" s="91"/>
      <c r="G4" s="91"/>
      <c r="H4" s="91"/>
      <c r="I4" s="91"/>
      <c r="J4" s="91"/>
      <c r="K4" s="91"/>
      <c r="L4" s="188"/>
      <c r="M4" s="188"/>
    </row>
    <row r="5" spans="2:13" ht="15">
      <c r="B5" s="91"/>
      <c r="C5" s="91"/>
      <c r="D5" s="92"/>
      <c r="E5" s="92"/>
      <c r="F5" s="91"/>
      <c r="G5" s="91"/>
      <c r="H5" s="91"/>
      <c r="I5" s="91"/>
      <c r="J5" s="91"/>
      <c r="K5" s="91"/>
      <c r="L5" s="91"/>
      <c r="M5" s="94"/>
    </row>
    <row r="6" spans="2:13" ht="18.75">
      <c r="B6" s="189" t="s">
        <v>69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2:13" ht="15">
      <c r="B7" s="95" t="s">
        <v>174</v>
      </c>
      <c r="C7" s="91"/>
      <c r="D7" s="92"/>
      <c r="E7" s="92"/>
      <c r="F7" s="91"/>
      <c r="G7" s="91"/>
      <c r="H7" s="91"/>
      <c r="I7" s="91"/>
      <c r="J7" s="91"/>
      <c r="K7" s="91"/>
      <c r="L7" s="91"/>
      <c r="M7" s="94"/>
    </row>
    <row r="8" spans="2:13" ht="15">
      <c r="B8" s="93" t="s">
        <v>1</v>
      </c>
      <c r="C8" s="91"/>
      <c r="D8" s="92"/>
      <c r="E8" s="92"/>
      <c r="F8" s="91"/>
      <c r="G8" s="91"/>
      <c r="H8" s="91"/>
      <c r="I8" s="91"/>
      <c r="J8" s="91"/>
      <c r="K8" s="91"/>
      <c r="L8" s="91"/>
      <c r="M8" s="94"/>
    </row>
    <row r="9" spans="2:13" ht="15">
      <c r="B9" s="91"/>
      <c r="C9" s="91"/>
      <c r="D9" s="92"/>
      <c r="E9" s="92"/>
      <c r="F9" s="91"/>
      <c r="G9" s="91"/>
      <c r="H9" s="91"/>
      <c r="I9" s="91"/>
      <c r="J9" s="91"/>
      <c r="K9" s="91"/>
      <c r="L9" s="91"/>
      <c r="M9" s="96" t="s">
        <v>3</v>
      </c>
    </row>
    <row r="10" spans="2:13" ht="171">
      <c r="B10" s="97" t="s">
        <v>225</v>
      </c>
      <c r="C10" s="97" t="s">
        <v>70</v>
      </c>
      <c r="D10" s="97" t="s">
        <v>71</v>
      </c>
      <c r="E10" s="97" t="s">
        <v>72</v>
      </c>
      <c r="F10" s="97" t="s">
        <v>226</v>
      </c>
      <c r="G10" s="97" t="s">
        <v>73</v>
      </c>
      <c r="H10" s="97" t="s">
        <v>227</v>
      </c>
      <c r="I10" s="97" t="s">
        <v>228</v>
      </c>
      <c r="J10" s="97" t="s">
        <v>229</v>
      </c>
      <c r="K10" s="97" t="s">
        <v>230</v>
      </c>
      <c r="L10" s="97" t="s">
        <v>231</v>
      </c>
      <c r="M10" s="97" t="s">
        <v>232</v>
      </c>
    </row>
    <row r="11" spans="2:13" ht="15">
      <c r="B11" s="98">
        <v>1</v>
      </c>
      <c r="C11" s="98">
        <v>2</v>
      </c>
      <c r="D11" s="98">
        <v>3</v>
      </c>
      <c r="E11" s="98">
        <v>4</v>
      </c>
      <c r="F11" s="98">
        <v>5</v>
      </c>
      <c r="G11" s="98">
        <v>6</v>
      </c>
      <c r="H11" s="98">
        <v>7</v>
      </c>
      <c r="I11" s="98">
        <v>8</v>
      </c>
      <c r="J11" s="98">
        <v>9</v>
      </c>
      <c r="K11" s="98">
        <v>10</v>
      </c>
      <c r="L11" s="98">
        <v>11</v>
      </c>
      <c r="M11" s="98">
        <v>12</v>
      </c>
    </row>
    <row r="12" spans="1:14" ht="17.25" customHeight="1">
      <c r="A12" s="99">
        <v>1</v>
      </c>
      <c r="B12" s="100" t="s">
        <v>151</v>
      </c>
      <c r="C12" s="100"/>
      <c r="D12" s="101" t="s">
        <v>150</v>
      </c>
      <c r="E12" s="101"/>
      <c r="F12" s="102"/>
      <c r="G12" s="84">
        <v>39392736</v>
      </c>
      <c r="H12" s="84">
        <v>5545477</v>
      </c>
      <c r="I12" s="84">
        <v>4698816</v>
      </c>
      <c r="J12" s="84">
        <v>689500</v>
      </c>
      <c r="K12" s="84">
        <v>689500</v>
      </c>
      <c r="L12" s="84">
        <v>0</v>
      </c>
      <c r="M12" s="84">
        <v>0</v>
      </c>
      <c r="N12" s="103"/>
    </row>
    <row r="13" spans="1:14" ht="45">
      <c r="A13" s="99">
        <v>0</v>
      </c>
      <c r="B13" s="100" t="s">
        <v>233</v>
      </c>
      <c r="C13" s="100" t="s">
        <v>234</v>
      </c>
      <c r="D13" s="101" t="s">
        <v>235</v>
      </c>
      <c r="E13" s="101" t="s">
        <v>236</v>
      </c>
      <c r="F13" s="102" t="s">
        <v>237</v>
      </c>
      <c r="G13" s="84">
        <v>40000</v>
      </c>
      <c r="H13" s="84">
        <v>39992</v>
      </c>
      <c r="I13" s="84">
        <v>0</v>
      </c>
      <c r="J13" s="84">
        <v>0</v>
      </c>
      <c r="K13" s="84">
        <v>0</v>
      </c>
      <c r="L13" s="84">
        <v>0</v>
      </c>
      <c r="M13" s="84">
        <v>100</v>
      </c>
      <c r="N13" s="103"/>
    </row>
    <row r="14" spans="1:14" ht="30">
      <c r="A14" s="99">
        <v>0</v>
      </c>
      <c r="B14" s="100" t="s">
        <v>238</v>
      </c>
      <c r="C14" s="100" t="s">
        <v>239</v>
      </c>
      <c r="D14" s="101" t="s">
        <v>240</v>
      </c>
      <c r="E14" s="101" t="s">
        <v>241</v>
      </c>
      <c r="F14" s="102" t="s">
        <v>237</v>
      </c>
      <c r="G14" s="84">
        <v>0</v>
      </c>
      <c r="H14" s="84">
        <v>437838</v>
      </c>
      <c r="I14" s="84">
        <v>0</v>
      </c>
      <c r="J14" s="84">
        <v>0</v>
      </c>
      <c r="K14" s="84">
        <v>0</v>
      </c>
      <c r="L14" s="84">
        <v>0</v>
      </c>
      <c r="M14" s="84">
        <v>100</v>
      </c>
      <c r="N14" s="103"/>
    </row>
    <row r="15" spans="1:14" ht="60">
      <c r="A15" s="99">
        <v>0</v>
      </c>
      <c r="B15" s="100" t="s">
        <v>242</v>
      </c>
      <c r="C15" s="100" t="s">
        <v>243</v>
      </c>
      <c r="D15" s="101" t="s">
        <v>244</v>
      </c>
      <c r="E15" s="101" t="s">
        <v>333</v>
      </c>
      <c r="F15" s="102" t="s">
        <v>245</v>
      </c>
      <c r="G15" s="84">
        <v>16500000</v>
      </c>
      <c r="H15" s="84">
        <v>1193045</v>
      </c>
      <c r="I15" s="84">
        <v>506955</v>
      </c>
      <c r="J15" s="84">
        <v>0</v>
      </c>
      <c r="K15" s="84">
        <v>0</v>
      </c>
      <c r="L15" s="84">
        <v>0</v>
      </c>
      <c r="M15" s="84">
        <v>100</v>
      </c>
      <c r="N15" s="103"/>
    </row>
    <row r="16" spans="1:14" ht="30">
      <c r="A16" s="99">
        <v>0</v>
      </c>
      <c r="B16" s="100" t="s">
        <v>246</v>
      </c>
      <c r="C16" s="100" t="s">
        <v>247</v>
      </c>
      <c r="D16" s="101" t="s">
        <v>248</v>
      </c>
      <c r="E16" s="101" t="s">
        <v>249</v>
      </c>
      <c r="F16" s="102" t="s">
        <v>250</v>
      </c>
      <c r="G16" s="84">
        <v>560000</v>
      </c>
      <c r="H16" s="84">
        <v>242504</v>
      </c>
      <c r="I16" s="84">
        <v>57496</v>
      </c>
      <c r="J16" s="84">
        <v>0</v>
      </c>
      <c r="K16" s="84">
        <v>0</v>
      </c>
      <c r="L16" s="84">
        <v>0</v>
      </c>
      <c r="M16" s="84">
        <v>100</v>
      </c>
      <c r="N16" s="103"/>
    </row>
    <row r="17" spans="1:14" ht="30">
      <c r="A17" s="99">
        <v>0</v>
      </c>
      <c r="B17" s="100" t="s">
        <v>251</v>
      </c>
      <c r="C17" s="100" t="s">
        <v>252</v>
      </c>
      <c r="D17" s="101" t="s">
        <v>253</v>
      </c>
      <c r="E17" s="101" t="s">
        <v>334</v>
      </c>
      <c r="F17" s="102" t="s">
        <v>237</v>
      </c>
      <c r="G17" s="84">
        <v>49000</v>
      </c>
      <c r="H17" s="84">
        <v>46819</v>
      </c>
      <c r="I17" s="84">
        <v>0</v>
      </c>
      <c r="J17" s="84">
        <v>0</v>
      </c>
      <c r="K17" s="84">
        <v>0</v>
      </c>
      <c r="L17" s="84">
        <v>0</v>
      </c>
      <c r="M17" s="84">
        <v>100</v>
      </c>
      <c r="N17" s="103"/>
    </row>
    <row r="18" spans="1:14" ht="30">
      <c r="A18" s="99">
        <v>0</v>
      </c>
      <c r="B18" s="100" t="s">
        <v>251</v>
      </c>
      <c r="C18" s="100" t="s">
        <v>252</v>
      </c>
      <c r="D18" s="101" t="s">
        <v>253</v>
      </c>
      <c r="E18" s="101" t="s">
        <v>254</v>
      </c>
      <c r="F18" s="102" t="s">
        <v>255</v>
      </c>
      <c r="G18" s="84">
        <v>220000</v>
      </c>
      <c r="H18" s="84">
        <v>16894</v>
      </c>
      <c r="I18" s="84">
        <v>203106</v>
      </c>
      <c r="J18" s="84">
        <v>0</v>
      </c>
      <c r="K18" s="84">
        <v>0</v>
      </c>
      <c r="L18" s="84">
        <v>0</v>
      </c>
      <c r="M18" s="84">
        <v>100</v>
      </c>
      <c r="N18" s="103"/>
    </row>
    <row r="19" spans="1:14" ht="45">
      <c r="A19" s="99">
        <v>0</v>
      </c>
      <c r="B19" s="100" t="s">
        <v>256</v>
      </c>
      <c r="C19" s="100" t="s">
        <v>257</v>
      </c>
      <c r="D19" s="101" t="s">
        <v>258</v>
      </c>
      <c r="E19" s="101" t="s">
        <v>259</v>
      </c>
      <c r="F19" s="102" t="s">
        <v>250</v>
      </c>
      <c r="G19" s="84">
        <v>230000</v>
      </c>
      <c r="H19" s="84">
        <v>26670</v>
      </c>
      <c r="I19" s="84">
        <v>0</v>
      </c>
      <c r="J19" s="84">
        <v>0</v>
      </c>
      <c r="K19" s="84">
        <v>0</v>
      </c>
      <c r="L19" s="84">
        <v>0</v>
      </c>
      <c r="M19" s="84">
        <v>100</v>
      </c>
      <c r="N19" s="103"/>
    </row>
    <row r="20" spans="1:14" ht="30">
      <c r="A20" s="99">
        <v>0</v>
      </c>
      <c r="B20" s="100" t="s">
        <v>256</v>
      </c>
      <c r="C20" s="100" t="s">
        <v>257</v>
      </c>
      <c r="D20" s="101" t="s">
        <v>258</v>
      </c>
      <c r="E20" s="101" t="s">
        <v>260</v>
      </c>
      <c r="F20" s="102" t="s">
        <v>237</v>
      </c>
      <c r="G20" s="84">
        <v>30000</v>
      </c>
      <c r="H20" s="84">
        <v>30000</v>
      </c>
      <c r="I20" s="84">
        <v>0</v>
      </c>
      <c r="J20" s="84">
        <v>0</v>
      </c>
      <c r="K20" s="84">
        <v>0</v>
      </c>
      <c r="L20" s="84">
        <v>0</v>
      </c>
      <c r="M20" s="84">
        <v>100</v>
      </c>
      <c r="N20" s="103"/>
    </row>
    <row r="21" spans="1:14" ht="15.75" customHeight="1">
      <c r="A21" s="99">
        <v>0</v>
      </c>
      <c r="B21" s="100" t="s">
        <v>256</v>
      </c>
      <c r="C21" s="100" t="s">
        <v>257</v>
      </c>
      <c r="D21" s="101" t="s">
        <v>258</v>
      </c>
      <c r="E21" s="101" t="s">
        <v>261</v>
      </c>
      <c r="F21" s="102" t="s">
        <v>255</v>
      </c>
      <c r="G21" s="84">
        <v>70000</v>
      </c>
      <c r="H21" s="84">
        <v>14000</v>
      </c>
      <c r="I21" s="84">
        <v>56000</v>
      </c>
      <c r="J21" s="84">
        <v>0</v>
      </c>
      <c r="K21" s="84">
        <v>0</v>
      </c>
      <c r="L21" s="84">
        <v>0</v>
      </c>
      <c r="M21" s="84">
        <v>100</v>
      </c>
      <c r="N21" s="103"/>
    </row>
    <row r="22" spans="1:14" ht="41.25" customHeight="1">
      <c r="A22" s="99">
        <v>0</v>
      </c>
      <c r="B22" s="100" t="s">
        <v>256</v>
      </c>
      <c r="C22" s="100" t="s">
        <v>257</v>
      </c>
      <c r="D22" s="101" t="s">
        <v>258</v>
      </c>
      <c r="E22" s="101" t="s">
        <v>262</v>
      </c>
      <c r="F22" s="102" t="s">
        <v>263</v>
      </c>
      <c r="G22" s="84">
        <v>0</v>
      </c>
      <c r="H22" s="84">
        <v>5000</v>
      </c>
      <c r="I22" s="84">
        <v>0</v>
      </c>
      <c r="J22" s="84">
        <v>0</v>
      </c>
      <c r="K22" s="84">
        <v>0</v>
      </c>
      <c r="L22" s="84">
        <v>0</v>
      </c>
      <c r="M22" s="84">
        <v>100</v>
      </c>
      <c r="N22" s="103"/>
    </row>
    <row r="23" spans="1:14" ht="15">
      <c r="A23" s="99">
        <v>0</v>
      </c>
      <c r="B23" s="100" t="s">
        <v>264</v>
      </c>
      <c r="C23" s="100" t="s">
        <v>265</v>
      </c>
      <c r="D23" s="101" t="s">
        <v>266</v>
      </c>
      <c r="E23" s="101" t="s">
        <v>267</v>
      </c>
      <c r="F23" s="102" t="s">
        <v>250</v>
      </c>
      <c r="G23" s="84">
        <v>1399117</v>
      </c>
      <c r="H23" s="84">
        <v>224708</v>
      </c>
      <c r="I23" s="84">
        <v>484909</v>
      </c>
      <c r="J23" s="84">
        <v>0</v>
      </c>
      <c r="K23" s="84">
        <v>689500</v>
      </c>
      <c r="L23" s="84">
        <v>0</v>
      </c>
      <c r="M23" s="84">
        <v>100</v>
      </c>
      <c r="N23" s="103"/>
    </row>
    <row r="24" spans="1:14" ht="15">
      <c r="A24" s="99">
        <v>0</v>
      </c>
      <c r="B24" s="100" t="s">
        <v>264</v>
      </c>
      <c r="C24" s="100" t="s">
        <v>265</v>
      </c>
      <c r="D24" s="101" t="s">
        <v>266</v>
      </c>
      <c r="E24" s="101" t="s">
        <v>268</v>
      </c>
      <c r="F24" s="102" t="s">
        <v>255</v>
      </c>
      <c r="G24" s="84">
        <v>550000</v>
      </c>
      <c r="H24" s="84">
        <v>7008</v>
      </c>
      <c r="I24" s="84">
        <v>542992</v>
      </c>
      <c r="J24" s="84">
        <v>0</v>
      </c>
      <c r="K24" s="84">
        <v>0</v>
      </c>
      <c r="L24" s="84">
        <v>0</v>
      </c>
      <c r="M24" s="84">
        <v>100</v>
      </c>
      <c r="N24" s="103"/>
    </row>
    <row r="25" spans="1:14" ht="30">
      <c r="A25" s="99">
        <v>0</v>
      </c>
      <c r="B25" s="100" t="s">
        <v>269</v>
      </c>
      <c r="C25" s="100" t="s">
        <v>270</v>
      </c>
      <c r="D25" s="101" t="s">
        <v>271</v>
      </c>
      <c r="E25" s="101" t="s">
        <v>272</v>
      </c>
      <c r="F25" s="102" t="s">
        <v>250</v>
      </c>
      <c r="G25" s="84">
        <v>1350000</v>
      </c>
      <c r="H25" s="84">
        <v>34060</v>
      </c>
      <c r="I25" s="84">
        <v>0</v>
      </c>
      <c r="J25" s="84">
        <v>0</v>
      </c>
      <c r="K25" s="84">
        <v>0</v>
      </c>
      <c r="L25" s="84">
        <v>0</v>
      </c>
      <c r="M25" s="84">
        <v>100</v>
      </c>
      <c r="N25" s="103"/>
    </row>
    <row r="26" spans="1:14" ht="30">
      <c r="A26" s="99">
        <v>0</v>
      </c>
      <c r="B26" s="100" t="s">
        <v>269</v>
      </c>
      <c r="C26" s="100" t="s">
        <v>270</v>
      </c>
      <c r="D26" s="101" t="s">
        <v>271</v>
      </c>
      <c r="E26" s="101" t="s">
        <v>273</v>
      </c>
      <c r="F26" s="102" t="s">
        <v>245</v>
      </c>
      <c r="G26" s="84">
        <v>1490000</v>
      </c>
      <c r="H26" s="84">
        <v>46976</v>
      </c>
      <c r="I26" s="84">
        <v>1116872</v>
      </c>
      <c r="J26" s="84">
        <v>0</v>
      </c>
      <c r="K26" s="84">
        <v>0</v>
      </c>
      <c r="L26" s="84">
        <v>0</v>
      </c>
      <c r="M26" s="84">
        <v>100</v>
      </c>
      <c r="N26" s="103"/>
    </row>
    <row r="27" spans="1:14" ht="30">
      <c r="A27" s="99">
        <v>0</v>
      </c>
      <c r="B27" s="100" t="s">
        <v>269</v>
      </c>
      <c r="C27" s="100" t="s">
        <v>270</v>
      </c>
      <c r="D27" s="101" t="s">
        <v>271</v>
      </c>
      <c r="E27" s="101" t="s">
        <v>274</v>
      </c>
      <c r="F27" s="102" t="s">
        <v>255</v>
      </c>
      <c r="G27" s="84">
        <v>1680119</v>
      </c>
      <c r="H27" s="84">
        <v>0</v>
      </c>
      <c r="I27" s="84">
        <v>1680119</v>
      </c>
      <c r="J27" s="84">
        <v>0</v>
      </c>
      <c r="K27" s="84">
        <v>0</v>
      </c>
      <c r="L27" s="84">
        <v>0</v>
      </c>
      <c r="M27" s="84">
        <v>100</v>
      </c>
      <c r="N27" s="103"/>
    </row>
    <row r="28" spans="1:14" ht="21.75" customHeight="1">
      <c r="A28" s="99">
        <v>0</v>
      </c>
      <c r="B28" s="100" t="s">
        <v>275</v>
      </c>
      <c r="C28" s="100" t="s">
        <v>276</v>
      </c>
      <c r="D28" s="101" t="s">
        <v>277</v>
      </c>
      <c r="E28" s="101" t="s">
        <v>278</v>
      </c>
      <c r="F28" s="102" t="s">
        <v>245</v>
      </c>
      <c r="G28" s="84">
        <v>1400000</v>
      </c>
      <c r="H28" s="84">
        <v>506479</v>
      </c>
      <c r="I28" s="84">
        <v>7453</v>
      </c>
      <c r="J28" s="84">
        <v>0</v>
      </c>
      <c r="K28" s="84">
        <v>0</v>
      </c>
      <c r="L28" s="84">
        <v>0</v>
      </c>
      <c r="M28" s="84">
        <v>100</v>
      </c>
      <c r="N28" s="103"/>
    </row>
    <row r="29" spans="1:14" ht="28.5" customHeight="1">
      <c r="A29" s="99">
        <v>0</v>
      </c>
      <c r="B29" s="100" t="s">
        <v>275</v>
      </c>
      <c r="C29" s="100" t="s">
        <v>276</v>
      </c>
      <c r="D29" s="101" t="s">
        <v>277</v>
      </c>
      <c r="E29" s="101" t="s">
        <v>279</v>
      </c>
      <c r="F29" s="102" t="s">
        <v>237</v>
      </c>
      <c r="G29" s="84">
        <v>25000</v>
      </c>
      <c r="H29" s="84">
        <v>25000</v>
      </c>
      <c r="I29" s="84">
        <v>0</v>
      </c>
      <c r="J29" s="84">
        <v>0</v>
      </c>
      <c r="K29" s="84">
        <v>0</v>
      </c>
      <c r="L29" s="84">
        <v>0</v>
      </c>
      <c r="M29" s="84">
        <v>100</v>
      </c>
      <c r="N29" s="103"/>
    </row>
    <row r="30" spans="1:14" ht="27" customHeight="1">
      <c r="A30" s="99">
        <v>0</v>
      </c>
      <c r="B30" s="100" t="s">
        <v>275</v>
      </c>
      <c r="C30" s="100" t="s">
        <v>276</v>
      </c>
      <c r="D30" s="101" t="s">
        <v>277</v>
      </c>
      <c r="E30" s="101" t="s">
        <v>280</v>
      </c>
      <c r="F30" s="102" t="s">
        <v>281</v>
      </c>
      <c r="G30" s="84">
        <v>6500000</v>
      </c>
      <c r="H30" s="84">
        <v>0</v>
      </c>
      <c r="I30" s="84">
        <v>16414</v>
      </c>
      <c r="J30" s="84">
        <v>0</v>
      </c>
      <c r="K30" s="84">
        <v>0</v>
      </c>
      <c r="L30" s="84">
        <v>0</v>
      </c>
      <c r="M30" s="84">
        <v>0</v>
      </c>
      <c r="N30" s="103"/>
    </row>
    <row r="31" spans="1:14" ht="45">
      <c r="A31" s="99">
        <v>0</v>
      </c>
      <c r="B31" s="100" t="s">
        <v>282</v>
      </c>
      <c r="C31" s="100" t="s">
        <v>283</v>
      </c>
      <c r="D31" s="101" t="s">
        <v>284</v>
      </c>
      <c r="E31" s="101" t="s">
        <v>280</v>
      </c>
      <c r="F31" s="104" t="s">
        <v>281</v>
      </c>
      <c r="G31" s="84">
        <v>6500000</v>
      </c>
      <c r="H31" s="84">
        <v>2452244</v>
      </c>
      <c r="I31" s="84">
        <v>0</v>
      </c>
      <c r="J31" s="84">
        <v>0</v>
      </c>
      <c r="K31" s="84">
        <v>0</v>
      </c>
      <c r="L31" s="84">
        <v>0</v>
      </c>
      <c r="M31" s="84">
        <v>100</v>
      </c>
      <c r="N31" s="103"/>
    </row>
    <row r="32" spans="1:14" ht="45">
      <c r="A32" s="99">
        <v>0</v>
      </c>
      <c r="B32" s="100" t="s">
        <v>282</v>
      </c>
      <c r="C32" s="100" t="s">
        <v>283</v>
      </c>
      <c r="D32" s="101" t="s">
        <v>284</v>
      </c>
      <c r="E32" s="101" t="s">
        <v>335</v>
      </c>
      <c r="F32" s="102" t="s">
        <v>336</v>
      </c>
      <c r="G32" s="84">
        <v>689500</v>
      </c>
      <c r="H32" s="84">
        <v>0</v>
      </c>
      <c r="I32" s="84">
        <v>0</v>
      </c>
      <c r="J32" s="84">
        <v>689500</v>
      </c>
      <c r="K32" s="84">
        <v>0</v>
      </c>
      <c r="L32" s="84">
        <v>0</v>
      </c>
      <c r="M32" s="84">
        <v>100</v>
      </c>
      <c r="N32" s="103"/>
    </row>
    <row r="33" spans="1:14" ht="45">
      <c r="A33" s="99">
        <v>0</v>
      </c>
      <c r="B33" s="100" t="s">
        <v>285</v>
      </c>
      <c r="C33" s="100" t="s">
        <v>286</v>
      </c>
      <c r="D33" s="101" t="s">
        <v>287</v>
      </c>
      <c r="E33" s="101" t="s">
        <v>288</v>
      </c>
      <c r="F33" s="102" t="s">
        <v>237</v>
      </c>
      <c r="G33" s="84">
        <v>110000</v>
      </c>
      <c r="H33" s="84">
        <v>109750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103"/>
    </row>
    <row r="34" spans="1:14" ht="30">
      <c r="A34" s="99">
        <v>0</v>
      </c>
      <c r="B34" s="100" t="s">
        <v>289</v>
      </c>
      <c r="C34" s="100" t="s">
        <v>290</v>
      </c>
      <c r="D34" s="101" t="s">
        <v>291</v>
      </c>
      <c r="E34" s="101" t="s">
        <v>241</v>
      </c>
      <c r="F34" s="102" t="s">
        <v>255</v>
      </c>
      <c r="G34" s="84">
        <v>0</v>
      </c>
      <c r="H34" s="84">
        <v>61490</v>
      </c>
      <c r="I34" s="84">
        <v>26500</v>
      </c>
      <c r="J34" s="84">
        <v>0</v>
      </c>
      <c r="K34" s="84">
        <v>0</v>
      </c>
      <c r="L34" s="84">
        <v>0</v>
      </c>
      <c r="M34" s="84">
        <v>0</v>
      </c>
      <c r="N34" s="103"/>
    </row>
    <row r="35" spans="1:14" ht="30">
      <c r="A35" s="99">
        <v>0</v>
      </c>
      <c r="B35" s="100" t="s">
        <v>292</v>
      </c>
      <c r="C35" s="100" t="s">
        <v>293</v>
      </c>
      <c r="D35" s="101" t="s">
        <v>294</v>
      </c>
      <c r="E35" s="101" t="s">
        <v>241</v>
      </c>
      <c r="F35" s="102" t="s">
        <v>237</v>
      </c>
      <c r="G35" s="84">
        <v>0</v>
      </c>
      <c r="H35" s="84">
        <v>25000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103"/>
    </row>
    <row r="36" spans="1:14" ht="30">
      <c r="A36" s="99">
        <v>1</v>
      </c>
      <c r="B36" s="100" t="s">
        <v>153</v>
      </c>
      <c r="C36" s="100"/>
      <c r="D36" s="101" t="s">
        <v>152</v>
      </c>
      <c r="E36" s="101"/>
      <c r="F36" s="102"/>
      <c r="G36" s="84">
        <v>852300</v>
      </c>
      <c r="H36" s="84">
        <v>2524040</v>
      </c>
      <c r="I36" s="84">
        <v>1592600</v>
      </c>
      <c r="J36" s="84">
        <v>0</v>
      </c>
      <c r="K36" s="84">
        <v>0</v>
      </c>
      <c r="L36" s="84">
        <v>0</v>
      </c>
      <c r="M36" s="84">
        <v>0</v>
      </c>
      <c r="N36" s="103"/>
    </row>
    <row r="37" spans="1:14" ht="45">
      <c r="A37" s="99">
        <v>0</v>
      </c>
      <c r="B37" s="100" t="s">
        <v>295</v>
      </c>
      <c r="C37" s="100" t="s">
        <v>296</v>
      </c>
      <c r="D37" s="101" t="s">
        <v>297</v>
      </c>
      <c r="E37" s="101" t="s">
        <v>337</v>
      </c>
      <c r="F37" s="102" t="s">
        <v>237</v>
      </c>
      <c r="G37" s="84">
        <v>10700</v>
      </c>
      <c r="H37" s="84">
        <v>12400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103"/>
    </row>
    <row r="38" spans="1:14" ht="30">
      <c r="A38" s="99">
        <v>0</v>
      </c>
      <c r="B38" s="100" t="s">
        <v>295</v>
      </c>
      <c r="C38" s="100" t="s">
        <v>296</v>
      </c>
      <c r="D38" s="101" t="s">
        <v>297</v>
      </c>
      <c r="E38" s="101" t="s">
        <v>298</v>
      </c>
      <c r="F38" s="102" t="s">
        <v>237</v>
      </c>
      <c r="G38" s="84">
        <v>0</v>
      </c>
      <c r="H38" s="84">
        <v>50000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103"/>
    </row>
    <row r="39" spans="1:14" ht="30">
      <c r="A39" s="99">
        <v>0</v>
      </c>
      <c r="B39" s="100" t="s">
        <v>295</v>
      </c>
      <c r="C39" s="100" t="s">
        <v>296</v>
      </c>
      <c r="D39" s="101" t="s">
        <v>297</v>
      </c>
      <c r="E39" s="101" t="s">
        <v>241</v>
      </c>
      <c r="F39" s="102" t="s">
        <v>237</v>
      </c>
      <c r="G39" s="84">
        <v>0</v>
      </c>
      <c r="H39" s="84">
        <v>173860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103"/>
    </row>
    <row r="40" spans="1:14" ht="45">
      <c r="A40" s="99">
        <v>0</v>
      </c>
      <c r="B40" s="100" t="s">
        <v>299</v>
      </c>
      <c r="C40" s="100" t="s">
        <v>300</v>
      </c>
      <c r="D40" s="101" t="s">
        <v>301</v>
      </c>
      <c r="E40" s="101" t="s">
        <v>338</v>
      </c>
      <c r="F40" s="102" t="s">
        <v>237</v>
      </c>
      <c r="G40" s="84">
        <v>122100</v>
      </c>
      <c r="H40" s="84">
        <v>99180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103"/>
    </row>
    <row r="41" spans="1:14" ht="45">
      <c r="A41" s="99">
        <v>0</v>
      </c>
      <c r="B41" s="100" t="s">
        <v>299</v>
      </c>
      <c r="C41" s="100" t="s">
        <v>300</v>
      </c>
      <c r="D41" s="101" t="s">
        <v>301</v>
      </c>
      <c r="E41" s="101" t="s">
        <v>302</v>
      </c>
      <c r="F41" s="102" t="s">
        <v>237</v>
      </c>
      <c r="G41" s="84">
        <v>0</v>
      </c>
      <c r="H41" s="84">
        <v>275100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103"/>
    </row>
    <row r="42" spans="1:14" ht="30">
      <c r="A42" s="99">
        <v>0</v>
      </c>
      <c r="B42" s="100" t="s">
        <v>299</v>
      </c>
      <c r="C42" s="100" t="s">
        <v>300</v>
      </c>
      <c r="D42" s="101" t="s">
        <v>301</v>
      </c>
      <c r="E42" s="101" t="s">
        <v>303</v>
      </c>
      <c r="F42" s="102" t="s">
        <v>237</v>
      </c>
      <c r="G42" s="84">
        <v>719500</v>
      </c>
      <c r="H42" s="84">
        <v>719500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103"/>
    </row>
    <row r="43" spans="1:14" ht="45">
      <c r="A43" s="99">
        <v>0</v>
      </c>
      <c r="B43" s="100" t="s">
        <v>299</v>
      </c>
      <c r="C43" s="100" t="s">
        <v>300</v>
      </c>
      <c r="D43" s="101" t="s">
        <v>301</v>
      </c>
      <c r="E43" s="101" t="s">
        <v>304</v>
      </c>
      <c r="F43" s="102" t="s">
        <v>237</v>
      </c>
      <c r="G43" s="84">
        <v>0</v>
      </c>
      <c r="H43" s="84">
        <v>696000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103"/>
    </row>
    <row r="44" spans="1:14" ht="30">
      <c r="A44" s="99">
        <v>0</v>
      </c>
      <c r="B44" s="100" t="s">
        <v>305</v>
      </c>
      <c r="C44" s="100" t="s">
        <v>306</v>
      </c>
      <c r="D44" s="101" t="s">
        <v>301</v>
      </c>
      <c r="E44" s="101" t="s">
        <v>241</v>
      </c>
      <c r="F44" s="102" t="s">
        <v>307</v>
      </c>
      <c r="G44" s="84">
        <v>0</v>
      </c>
      <c r="H44" s="84">
        <v>0</v>
      </c>
      <c r="I44" s="84">
        <v>1500000</v>
      </c>
      <c r="J44" s="84">
        <v>0</v>
      </c>
      <c r="K44" s="84">
        <v>0</v>
      </c>
      <c r="L44" s="84">
        <v>0</v>
      </c>
      <c r="M44" s="84">
        <v>0</v>
      </c>
      <c r="N44" s="103"/>
    </row>
    <row r="45" spans="1:14" ht="60">
      <c r="A45" s="99">
        <v>0</v>
      </c>
      <c r="B45" s="100" t="s">
        <v>308</v>
      </c>
      <c r="C45" s="100" t="s">
        <v>309</v>
      </c>
      <c r="D45" s="101" t="s">
        <v>310</v>
      </c>
      <c r="E45" s="101" t="s">
        <v>339</v>
      </c>
      <c r="F45" s="102" t="s">
        <v>307</v>
      </c>
      <c r="G45" s="84">
        <v>0</v>
      </c>
      <c r="H45" s="84">
        <v>0</v>
      </c>
      <c r="I45" s="84">
        <v>92600</v>
      </c>
      <c r="J45" s="84">
        <v>0</v>
      </c>
      <c r="K45" s="84">
        <v>0</v>
      </c>
      <c r="L45" s="84">
        <v>0</v>
      </c>
      <c r="M45" s="84">
        <v>0</v>
      </c>
      <c r="N45" s="103"/>
    </row>
    <row r="46" spans="1:14" ht="30">
      <c r="A46" s="99">
        <v>0</v>
      </c>
      <c r="B46" s="100" t="s">
        <v>311</v>
      </c>
      <c r="C46" s="100" t="s">
        <v>290</v>
      </c>
      <c r="D46" s="101" t="s">
        <v>291</v>
      </c>
      <c r="E46" s="101" t="s">
        <v>312</v>
      </c>
      <c r="F46" s="102" t="s">
        <v>237</v>
      </c>
      <c r="G46" s="84">
        <v>0</v>
      </c>
      <c r="H46" s="84">
        <v>498000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103"/>
    </row>
    <row r="47" spans="1:14" ht="30">
      <c r="A47" s="99">
        <v>1</v>
      </c>
      <c r="B47" s="100" t="s">
        <v>158</v>
      </c>
      <c r="C47" s="100"/>
      <c r="D47" s="101" t="s">
        <v>159</v>
      </c>
      <c r="E47" s="101"/>
      <c r="F47" s="102"/>
      <c r="G47" s="84">
        <v>26000</v>
      </c>
      <c r="H47" s="84">
        <v>26000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103"/>
    </row>
    <row r="48" spans="1:14" ht="30">
      <c r="A48" s="99">
        <v>0</v>
      </c>
      <c r="B48" s="100" t="s">
        <v>313</v>
      </c>
      <c r="C48" s="100" t="s">
        <v>314</v>
      </c>
      <c r="D48" s="101" t="s">
        <v>315</v>
      </c>
      <c r="E48" s="101" t="s">
        <v>340</v>
      </c>
      <c r="F48" s="102" t="s">
        <v>237</v>
      </c>
      <c r="G48" s="84">
        <v>26000</v>
      </c>
      <c r="H48" s="84">
        <v>26000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103"/>
    </row>
    <row r="49" spans="1:14" ht="45">
      <c r="A49" s="99">
        <v>1</v>
      </c>
      <c r="B49" s="100" t="s">
        <v>160</v>
      </c>
      <c r="C49" s="100"/>
      <c r="D49" s="101" t="s">
        <v>161</v>
      </c>
      <c r="E49" s="101"/>
      <c r="F49" s="102"/>
      <c r="G49" s="84">
        <v>910293</v>
      </c>
      <c r="H49" s="84">
        <v>1931067</v>
      </c>
      <c r="I49" s="84">
        <v>57000</v>
      </c>
      <c r="J49" s="84">
        <v>0</v>
      </c>
      <c r="K49" s="84">
        <v>0</v>
      </c>
      <c r="L49" s="84">
        <v>0</v>
      </c>
      <c r="M49" s="84">
        <v>0</v>
      </c>
      <c r="N49" s="103"/>
    </row>
    <row r="50" spans="1:14" ht="30">
      <c r="A50" s="99">
        <v>0</v>
      </c>
      <c r="B50" s="100" t="s">
        <v>316</v>
      </c>
      <c r="C50" s="100" t="s">
        <v>317</v>
      </c>
      <c r="D50" s="101" t="s">
        <v>318</v>
      </c>
      <c r="E50" s="101" t="s">
        <v>241</v>
      </c>
      <c r="F50" s="102" t="s">
        <v>237</v>
      </c>
      <c r="G50" s="84">
        <v>0</v>
      </c>
      <c r="H50" s="84">
        <v>85000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103"/>
    </row>
    <row r="51" spans="1:14" ht="30">
      <c r="A51" s="99">
        <v>0</v>
      </c>
      <c r="B51" s="100" t="s">
        <v>319</v>
      </c>
      <c r="C51" s="100" t="s">
        <v>320</v>
      </c>
      <c r="D51" s="101" t="s">
        <v>321</v>
      </c>
      <c r="E51" s="101" t="s">
        <v>322</v>
      </c>
      <c r="F51" s="102" t="s">
        <v>250</v>
      </c>
      <c r="G51" s="84">
        <v>660293</v>
      </c>
      <c r="H51" s="84">
        <v>239300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103"/>
    </row>
    <row r="52" spans="1:14" ht="30">
      <c r="A52" s="99">
        <v>0</v>
      </c>
      <c r="B52" s="100" t="s">
        <v>319</v>
      </c>
      <c r="C52" s="100" t="s">
        <v>320</v>
      </c>
      <c r="D52" s="101" t="s">
        <v>321</v>
      </c>
      <c r="E52" s="101" t="s">
        <v>323</v>
      </c>
      <c r="F52" s="102" t="s">
        <v>237</v>
      </c>
      <c r="G52" s="84">
        <v>250000</v>
      </c>
      <c r="H52" s="84">
        <v>248967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103"/>
    </row>
    <row r="53" spans="1:14" ht="30">
      <c r="A53" s="99">
        <v>0</v>
      </c>
      <c r="B53" s="100" t="s">
        <v>324</v>
      </c>
      <c r="C53" s="100" t="s">
        <v>325</v>
      </c>
      <c r="D53" s="101" t="s">
        <v>326</v>
      </c>
      <c r="E53" s="101" t="s">
        <v>241</v>
      </c>
      <c r="F53" s="102" t="s">
        <v>237</v>
      </c>
      <c r="G53" s="84">
        <v>0</v>
      </c>
      <c r="H53" s="84">
        <v>99800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103"/>
    </row>
    <row r="54" spans="1:14" ht="30">
      <c r="A54" s="99">
        <v>0</v>
      </c>
      <c r="B54" s="100" t="s">
        <v>327</v>
      </c>
      <c r="C54" s="100" t="s">
        <v>328</v>
      </c>
      <c r="D54" s="101" t="s">
        <v>329</v>
      </c>
      <c r="E54" s="101" t="s">
        <v>330</v>
      </c>
      <c r="F54" s="102" t="s">
        <v>237</v>
      </c>
      <c r="G54" s="84">
        <v>0</v>
      </c>
      <c r="H54" s="84">
        <v>225000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103"/>
    </row>
    <row r="55" spans="1:14" ht="30">
      <c r="A55" s="99">
        <v>0</v>
      </c>
      <c r="B55" s="100" t="s">
        <v>327</v>
      </c>
      <c r="C55" s="100" t="s">
        <v>328</v>
      </c>
      <c r="D55" s="101" t="s">
        <v>329</v>
      </c>
      <c r="E55" s="101" t="s">
        <v>331</v>
      </c>
      <c r="F55" s="102" t="s">
        <v>255</v>
      </c>
      <c r="G55" s="84">
        <v>0</v>
      </c>
      <c r="H55" s="84">
        <v>1008000</v>
      </c>
      <c r="I55" s="84">
        <v>57000</v>
      </c>
      <c r="J55" s="84">
        <v>0</v>
      </c>
      <c r="K55" s="84">
        <v>0</v>
      </c>
      <c r="L55" s="84">
        <v>0</v>
      </c>
      <c r="M55" s="84">
        <v>0</v>
      </c>
      <c r="N55" s="103"/>
    </row>
    <row r="56" spans="1:14" ht="30">
      <c r="A56" s="99">
        <v>0</v>
      </c>
      <c r="B56" s="100" t="s">
        <v>327</v>
      </c>
      <c r="C56" s="100" t="s">
        <v>328</v>
      </c>
      <c r="D56" s="101" t="s">
        <v>329</v>
      </c>
      <c r="E56" s="101" t="s">
        <v>332</v>
      </c>
      <c r="F56" s="102" t="s">
        <v>237</v>
      </c>
      <c r="G56" s="84">
        <v>0</v>
      </c>
      <c r="H56" s="84">
        <v>25000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103"/>
    </row>
    <row r="57" spans="1:14" s="112" customFormat="1" ht="25.5" customHeight="1">
      <c r="A57" s="85">
        <v>1</v>
      </c>
      <c r="B57" s="86" t="s">
        <v>175</v>
      </c>
      <c r="C57" s="86" t="s">
        <v>175</v>
      </c>
      <c r="D57" s="87" t="s">
        <v>74</v>
      </c>
      <c r="E57" s="87" t="s">
        <v>175</v>
      </c>
      <c r="F57" s="88" t="s">
        <v>175</v>
      </c>
      <c r="G57" s="89">
        <v>41181329</v>
      </c>
      <c r="H57" s="89">
        <v>10026584</v>
      </c>
      <c r="I57" s="89">
        <v>6348416</v>
      </c>
      <c r="J57" s="89">
        <v>689500</v>
      </c>
      <c r="K57" s="89">
        <v>689500</v>
      </c>
      <c r="L57" s="89">
        <v>0</v>
      </c>
      <c r="M57" s="89">
        <v>0</v>
      </c>
      <c r="N57" s="111"/>
    </row>
    <row r="61" spans="1:14" ht="15">
      <c r="A61" s="94"/>
      <c r="B61" s="91"/>
      <c r="C61" s="91"/>
      <c r="D61" s="186" t="s">
        <v>223</v>
      </c>
      <c r="E61" s="186"/>
      <c r="F61" s="91"/>
      <c r="G61" s="105"/>
      <c r="H61" s="91"/>
      <c r="I61" s="106" t="s">
        <v>224</v>
      </c>
      <c r="J61" s="106"/>
      <c r="K61" s="91"/>
      <c r="L61" s="91"/>
      <c r="M61" s="94"/>
      <c r="N61" s="94"/>
    </row>
    <row r="62" spans="1:14" ht="15">
      <c r="A62" s="94"/>
      <c r="B62" s="91"/>
      <c r="C62" s="91"/>
      <c r="D62" s="186"/>
      <c r="E62" s="186"/>
      <c r="F62" s="91"/>
      <c r="G62" s="107"/>
      <c r="H62" s="91"/>
      <c r="I62" s="187"/>
      <c r="J62" s="187"/>
      <c r="K62" s="91"/>
      <c r="L62" s="91"/>
      <c r="M62" s="94"/>
      <c r="N62" s="94"/>
    </row>
  </sheetData>
  <sheetProtection/>
  <mergeCells count="7">
    <mergeCell ref="J1:M1"/>
    <mergeCell ref="J2:M2"/>
    <mergeCell ref="J3:M3"/>
    <mergeCell ref="D61:E62"/>
    <mergeCell ref="I62:J62"/>
    <mergeCell ref="L4:M4"/>
    <mergeCell ref="B6:M6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44"/>
  <sheetViews>
    <sheetView view="pageBreakPreview" zoomScaleSheetLayoutView="100" zoomScalePageLayoutView="0" workbookViewId="0" topLeftCell="A34">
      <selection activeCell="E44" sqref="E44:F44"/>
    </sheetView>
  </sheetViews>
  <sheetFormatPr defaultColWidth="9.140625" defaultRowHeight="12.75"/>
  <cols>
    <col min="1" max="1" width="14.421875" style="118" customWidth="1"/>
    <col min="2" max="2" width="43.57421875" style="118" customWidth="1"/>
    <col min="3" max="3" width="12.140625" style="118" customWidth="1"/>
    <col min="4" max="4" width="13.57421875" style="118" customWidth="1"/>
    <col min="5" max="5" width="12.7109375" style="118" customWidth="1"/>
    <col min="6" max="6" width="11.8515625" style="118" customWidth="1"/>
    <col min="7" max="7" width="12.421875" style="118" customWidth="1"/>
    <col min="8" max="16384" width="9.140625" style="118" customWidth="1"/>
  </cols>
  <sheetData>
    <row r="1" spans="5:7" ht="15.75">
      <c r="E1" s="185" t="s">
        <v>116</v>
      </c>
      <c r="F1" s="185"/>
      <c r="G1" s="185"/>
    </row>
    <row r="2" spans="5:8" ht="34.5" customHeight="1">
      <c r="E2" s="162" t="s">
        <v>369</v>
      </c>
      <c r="F2" s="162"/>
      <c r="G2" s="162"/>
      <c r="H2" s="154"/>
    </row>
    <row r="3" spans="5:8" ht="12.75" customHeight="1">
      <c r="E3" s="161" t="s">
        <v>370</v>
      </c>
      <c r="F3" s="161"/>
      <c r="G3" s="161"/>
      <c r="H3" s="4"/>
    </row>
    <row r="4" spans="5:7" ht="12.75" customHeight="1">
      <c r="E4" s="119"/>
      <c r="F4" s="119"/>
      <c r="G4" s="119"/>
    </row>
    <row r="5" ht="12.75">
      <c r="A5" s="120"/>
    </row>
    <row r="6" spans="1:7" ht="15.75">
      <c r="A6" s="201" t="s">
        <v>117</v>
      </c>
      <c r="B6" s="201"/>
      <c r="C6" s="201"/>
      <c r="D6" s="201"/>
      <c r="E6" s="201"/>
      <c r="F6" s="201"/>
      <c r="G6" s="201"/>
    </row>
    <row r="7" spans="1:7" ht="12.75">
      <c r="A7" s="121" t="s">
        <v>174</v>
      </c>
      <c r="B7" s="122"/>
      <c r="C7" s="123"/>
      <c r="D7" s="123"/>
      <c r="E7" s="123"/>
      <c r="F7" s="123"/>
      <c r="G7" s="123"/>
    </row>
    <row r="8" spans="1:7" ht="12.75">
      <c r="A8" s="124" t="s">
        <v>1</v>
      </c>
      <c r="B8" s="122"/>
      <c r="C8" s="123"/>
      <c r="D8" s="123"/>
      <c r="E8" s="123"/>
      <c r="F8" s="123"/>
      <c r="G8" s="123"/>
    </row>
    <row r="9" spans="1:7" ht="12.75">
      <c r="A9" s="125"/>
      <c r="B9" s="122"/>
      <c r="C9" s="123"/>
      <c r="D9" s="123"/>
      <c r="E9" s="123"/>
      <c r="F9" s="123"/>
      <c r="G9" s="126" t="s">
        <v>3</v>
      </c>
    </row>
    <row r="10" spans="1:7" ht="12.75">
      <c r="A10" s="190" t="s">
        <v>347</v>
      </c>
      <c r="B10" s="192" t="s">
        <v>348</v>
      </c>
      <c r="C10" s="114" t="s">
        <v>131</v>
      </c>
      <c r="D10" s="114" t="s">
        <v>132</v>
      </c>
      <c r="E10" s="114" t="s">
        <v>133</v>
      </c>
      <c r="F10" s="114" t="s">
        <v>135</v>
      </c>
      <c r="G10" s="114" t="s">
        <v>134</v>
      </c>
    </row>
    <row r="11" spans="1:7" ht="38.25" customHeight="1">
      <c r="A11" s="191"/>
      <c r="B11" s="193"/>
      <c r="C11" s="115" t="s">
        <v>7</v>
      </c>
      <c r="D11" s="115" t="s">
        <v>8</v>
      </c>
      <c r="E11" s="115" t="s">
        <v>9</v>
      </c>
      <c r="F11" s="115" t="s">
        <v>9</v>
      </c>
      <c r="G11" s="115" t="s">
        <v>9</v>
      </c>
    </row>
    <row r="12" spans="1:7" ht="12.75">
      <c r="A12" s="116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</row>
    <row r="13" spans="1:8" s="58" customFormat="1" ht="15.75">
      <c r="A13" s="197" t="s">
        <v>118</v>
      </c>
      <c r="B13" s="197"/>
      <c r="C13" s="197"/>
      <c r="D13" s="197"/>
      <c r="E13" s="197"/>
      <c r="F13" s="197"/>
      <c r="G13" s="198"/>
      <c r="H13" s="127"/>
    </row>
    <row r="14" spans="1:8" s="58" customFormat="1" ht="30">
      <c r="A14" s="131" t="s">
        <v>349</v>
      </c>
      <c r="B14" s="132" t="s">
        <v>350</v>
      </c>
      <c r="C14" s="133">
        <v>19153900</v>
      </c>
      <c r="D14" s="133">
        <v>25288500</v>
      </c>
      <c r="E14" s="133">
        <v>27599100</v>
      </c>
      <c r="F14" s="133">
        <v>30227800</v>
      </c>
      <c r="G14" s="133">
        <v>32290500</v>
      </c>
      <c r="H14" s="127"/>
    </row>
    <row r="15" spans="1:8" s="153" customFormat="1" ht="25.5" customHeight="1">
      <c r="A15" s="149" t="s">
        <v>344</v>
      </c>
      <c r="B15" s="150" t="s">
        <v>342</v>
      </c>
      <c r="C15" s="151">
        <v>19153900</v>
      </c>
      <c r="D15" s="151">
        <v>25288500</v>
      </c>
      <c r="E15" s="151">
        <v>27599100</v>
      </c>
      <c r="F15" s="151">
        <v>30227800</v>
      </c>
      <c r="G15" s="151">
        <v>32290500</v>
      </c>
      <c r="H15" s="152"/>
    </row>
    <row r="16" spans="1:8" s="58" customFormat="1" ht="30">
      <c r="A16" s="131" t="s">
        <v>351</v>
      </c>
      <c r="B16" s="132" t="s">
        <v>352</v>
      </c>
      <c r="C16" s="133">
        <v>2470200</v>
      </c>
      <c r="D16" s="133">
        <v>0</v>
      </c>
      <c r="E16" s="133">
        <v>0</v>
      </c>
      <c r="F16" s="133">
        <v>0</v>
      </c>
      <c r="G16" s="133">
        <v>0</v>
      </c>
      <c r="H16" s="127"/>
    </row>
    <row r="17" spans="1:8" s="153" customFormat="1" ht="25.5" customHeight="1">
      <c r="A17" s="149" t="s">
        <v>344</v>
      </c>
      <c r="B17" s="150" t="s">
        <v>342</v>
      </c>
      <c r="C17" s="151">
        <v>2470200</v>
      </c>
      <c r="D17" s="151">
        <v>0</v>
      </c>
      <c r="E17" s="151">
        <v>0</v>
      </c>
      <c r="F17" s="151">
        <v>0</v>
      </c>
      <c r="G17" s="151">
        <v>0</v>
      </c>
      <c r="H17" s="152"/>
    </row>
    <row r="18" spans="1:8" s="58" customFormat="1" ht="75">
      <c r="A18" s="131" t="s">
        <v>353</v>
      </c>
      <c r="B18" s="132" t="s">
        <v>354</v>
      </c>
      <c r="C18" s="133">
        <v>3210700</v>
      </c>
      <c r="D18" s="133">
        <v>0</v>
      </c>
      <c r="E18" s="133">
        <v>0</v>
      </c>
      <c r="F18" s="133">
        <v>0</v>
      </c>
      <c r="G18" s="133">
        <v>0</v>
      </c>
      <c r="H18" s="127"/>
    </row>
    <row r="19" spans="1:8" s="153" customFormat="1" ht="21.75" customHeight="1">
      <c r="A19" s="149" t="s">
        <v>345</v>
      </c>
      <c r="B19" s="150" t="s">
        <v>355</v>
      </c>
      <c r="C19" s="151">
        <v>3210700</v>
      </c>
      <c r="D19" s="151">
        <v>0</v>
      </c>
      <c r="E19" s="151">
        <v>0</v>
      </c>
      <c r="F19" s="151">
        <v>0</v>
      </c>
      <c r="G19" s="151">
        <v>0</v>
      </c>
      <c r="H19" s="152"/>
    </row>
    <row r="20" spans="1:8" s="58" customFormat="1" ht="45">
      <c r="A20" s="131" t="s">
        <v>356</v>
      </c>
      <c r="B20" s="132" t="s">
        <v>357</v>
      </c>
      <c r="C20" s="133">
        <v>170000</v>
      </c>
      <c r="D20" s="133">
        <v>0</v>
      </c>
      <c r="E20" s="133">
        <v>0</v>
      </c>
      <c r="F20" s="133">
        <v>0</v>
      </c>
      <c r="G20" s="133">
        <v>0</v>
      </c>
      <c r="H20" s="127"/>
    </row>
    <row r="21" spans="1:8" s="153" customFormat="1" ht="21" customHeight="1">
      <c r="A21" s="149" t="s">
        <v>345</v>
      </c>
      <c r="B21" s="150" t="s">
        <v>355</v>
      </c>
      <c r="C21" s="151">
        <v>170000</v>
      </c>
      <c r="D21" s="151">
        <v>0</v>
      </c>
      <c r="E21" s="151">
        <v>0</v>
      </c>
      <c r="F21" s="151">
        <v>0</v>
      </c>
      <c r="G21" s="151">
        <v>0</v>
      </c>
      <c r="H21" s="152"/>
    </row>
    <row r="22" spans="1:8" s="58" customFormat="1" ht="60">
      <c r="A22" s="131" t="s">
        <v>358</v>
      </c>
      <c r="B22" s="132" t="s">
        <v>359</v>
      </c>
      <c r="C22" s="133">
        <v>376600</v>
      </c>
      <c r="D22" s="133">
        <v>275300</v>
      </c>
      <c r="E22" s="133">
        <v>0</v>
      </c>
      <c r="F22" s="133">
        <v>0</v>
      </c>
      <c r="G22" s="133">
        <v>0</v>
      </c>
      <c r="H22" s="127"/>
    </row>
    <row r="23" spans="1:8" s="153" customFormat="1" ht="24.75" customHeight="1">
      <c r="A23" s="149" t="s">
        <v>345</v>
      </c>
      <c r="B23" s="150" t="s">
        <v>355</v>
      </c>
      <c r="C23" s="151">
        <v>376600</v>
      </c>
      <c r="D23" s="151">
        <v>275300</v>
      </c>
      <c r="E23" s="151">
        <v>0</v>
      </c>
      <c r="F23" s="151">
        <v>0</v>
      </c>
      <c r="G23" s="151">
        <v>0</v>
      </c>
      <c r="H23" s="152"/>
    </row>
    <row r="24" spans="1:8" s="58" customFormat="1" ht="75">
      <c r="A24" s="131" t="s">
        <v>360</v>
      </c>
      <c r="B24" s="132" t="s">
        <v>361</v>
      </c>
      <c r="C24" s="133">
        <v>311950</v>
      </c>
      <c r="D24" s="133">
        <v>0</v>
      </c>
      <c r="E24" s="133">
        <v>0</v>
      </c>
      <c r="F24" s="133">
        <v>0</v>
      </c>
      <c r="G24" s="133">
        <v>0</v>
      </c>
      <c r="H24" s="127"/>
    </row>
    <row r="25" spans="1:8" s="153" customFormat="1" ht="21" customHeight="1">
      <c r="A25" s="149" t="s">
        <v>345</v>
      </c>
      <c r="B25" s="150" t="s">
        <v>355</v>
      </c>
      <c r="C25" s="151">
        <v>311950</v>
      </c>
      <c r="D25" s="151">
        <v>0</v>
      </c>
      <c r="E25" s="151">
        <v>0</v>
      </c>
      <c r="F25" s="151">
        <v>0</v>
      </c>
      <c r="G25" s="151">
        <v>0</v>
      </c>
      <c r="H25" s="152"/>
    </row>
    <row r="26" spans="1:8" s="58" customFormat="1" ht="49.5" customHeight="1">
      <c r="A26" s="131" t="s">
        <v>362</v>
      </c>
      <c r="B26" s="132" t="s">
        <v>363</v>
      </c>
      <c r="C26" s="133">
        <v>75600</v>
      </c>
      <c r="D26" s="133">
        <v>0</v>
      </c>
      <c r="E26" s="133">
        <v>0</v>
      </c>
      <c r="F26" s="133">
        <v>0</v>
      </c>
      <c r="G26" s="133">
        <v>0</v>
      </c>
      <c r="H26" s="127"/>
    </row>
    <row r="27" spans="1:8" s="153" customFormat="1" ht="21" customHeight="1">
      <c r="A27" s="149" t="s">
        <v>345</v>
      </c>
      <c r="B27" s="150" t="s">
        <v>355</v>
      </c>
      <c r="C27" s="151">
        <v>75600</v>
      </c>
      <c r="D27" s="151">
        <v>0</v>
      </c>
      <c r="E27" s="151">
        <v>0</v>
      </c>
      <c r="F27" s="151">
        <v>0</v>
      </c>
      <c r="G27" s="151">
        <v>0</v>
      </c>
      <c r="H27" s="152"/>
    </row>
    <row r="28" spans="1:8" s="58" customFormat="1" ht="60">
      <c r="A28" s="131" t="s">
        <v>364</v>
      </c>
      <c r="B28" s="132" t="s">
        <v>365</v>
      </c>
      <c r="C28" s="133">
        <v>472921</v>
      </c>
      <c r="D28" s="133">
        <v>0</v>
      </c>
      <c r="E28" s="133">
        <v>0</v>
      </c>
      <c r="F28" s="133">
        <v>0</v>
      </c>
      <c r="G28" s="133">
        <v>0</v>
      </c>
      <c r="H28" s="127"/>
    </row>
    <row r="29" spans="1:8" s="153" customFormat="1" ht="22.5" customHeight="1">
      <c r="A29" s="149" t="s">
        <v>345</v>
      </c>
      <c r="B29" s="150" t="s">
        <v>355</v>
      </c>
      <c r="C29" s="151">
        <v>472921</v>
      </c>
      <c r="D29" s="151">
        <v>0</v>
      </c>
      <c r="E29" s="151">
        <v>0</v>
      </c>
      <c r="F29" s="151">
        <v>0</v>
      </c>
      <c r="G29" s="151">
        <v>0</v>
      </c>
      <c r="H29" s="152"/>
    </row>
    <row r="30" spans="1:8" s="58" customFormat="1" ht="18" customHeight="1">
      <c r="A30" s="131" t="s">
        <v>366</v>
      </c>
      <c r="B30" s="132" t="s">
        <v>343</v>
      </c>
      <c r="C30" s="133">
        <v>0</v>
      </c>
      <c r="D30" s="133">
        <v>522057</v>
      </c>
      <c r="E30" s="133">
        <v>0</v>
      </c>
      <c r="F30" s="133">
        <v>0</v>
      </c>
      <c r="G30" s="133">
        <v>0</v>
      </c>
      <c r="H30" s="127"/>
    </row>
    <row r="31" spans="1:8" s="153" customFormat="1" ht="20.25" customHeight="1">
      <c r="A31" s="149" t="s">
        <v>345</v>
      </c>
      <c r="B31" s="150" t="s">
        <v>355</v>
      </c>
      <c r="C31" s="151">
        <v>0</v>
      </c>
      <c r="D31" s="151">
        <v>522057</v>
      </c>
      <c r="E31" s="151">
        <v>0</v>
      </c>
      <c r="F31" s="151">
        <v>0</v>
      </c>
      <c r="G31" s="151">
        <v>0</v>
      </c>
      <c r="H31" s="152"/>
    </row>
    <row r="32" spans="1:8" s="58" customFormat="1" ht="60">
      <c r="A32" s="131" t="s">
        <v>367</v>
      </c>
      <c r="B32" s="132" t="s">
        <v>368</v>
      </c>
      <c r="C32" s="133">
        <v>330400</v>
      </c>
      <c r="D32" s="133">
        <v>442600</v>
      </c>
      <c r="E32" s="133">
        <v>0</v>
      </c>
      <c r="F32" s="133">
        <v>0</v>
      </c>
      <c r="G32" s="133">
        <v>0</v>
      </c>
      <c r="H32" s="127"/>
    </row>
    <row r="33" spans="1:8" s="153" customFormat="1" ht="23.25" customHeight="1">
      <c r="A33" s="149" t="s">
        <v>345</v>
      </c>
      <c r="B33" s="150" t="s">
        <v>355</v>
      </c>
      <c r="C33" s="151">
        <v>330400</v>
      </c>
      <c r="D33" s="151">
        <v>442600</v>
      </c>
      <c r="E33" s="151">
        <v>0</v>
      </c>
      <c r="F33" s="151">
        <v>0</v>
      </c>
      <c r="G33" s="151">
        <v>0</v>
      </c>
      <c r="H33" s="152"/>
    </row>
    <row r="34" spans="1:8" s="60" customFormat="1" ht="27" customHeight="1">
      <c r="A34" s="199" t="s">
        <v>122</v>
      </c>
      <c r="B34" s="199"/>
      <c r="C34" s="199"/>
      <c r="D34" s="199"/>
      <c r="E34" s="199"/>
      <c r="F34" s="199"/>
      <c r="G34" s="200"/>
      <c r="H34" s="127"/>
    </row>
    <row r="35" spans="1:8" s="58" customFormat="1" ht="24" customHeight="1">
      <c r="A35" s="131" t="s">
        <v>366</v>
      </c>
      <c r="B35" s="132" t="s">
        <v>343</v>
      </c>
      <c r="C35" s="133">
        <v>2327684</v>
      </c>
      <c r="D35" s="133">
        <v>4672316</v>
      </c>
      <c r="E35" s="133">
        <v>0</v>
      </c>
      <c r="F35" s="133">
        <v>0</v>
      </c>
      <c r="G35" s="133">
        <v>0</v>
      </c>
      <c r="H35" s="127"/>
    </row>
    <row r="36" spans="1:8" s="153" customFormat="1" ht="24" customHeight="1">
      <c r="A36" s="149" t="s">
        <v>345</v>
      </c>
      <c r="B36" s="150" t="s">
        <v>355</v>
      </c>
      <c r="C36" s="151">
        <v>2327684</v>
      </c>
      <c r="D36" s="151">
        <v>4672316</v>
      </c>
      <c r="E36" s="151">
        <v>0</v>
      </c>
      <c r="F36" s="151">
        <v>0</v>
      </c>
      <c r="G36" s="151">
        <v>0</v>
      </c>
      <c r="H36" s="152"/>
    </row>
    <row r="37" spans="1:8" s="58" customFormat="1" ht="37.5" customHeight="1">
      <c r="A37" s="134" t="s">
        <v>175</v>
      </c>
      <c r="B37" s="139" t="s">
        <v>123</v>
      </c>
      <c r="C37" s="140">
        <v>28899955</v>
      </c>
      <c r="D37" s="140">
        <v>31200773</v>
      </c>
      <c r="E37" s="140">
        <v>27599100</v>
      </c>
      <c r="F37" s="140">
        <v>30227800</v>
      </c>
      <c r="G37" s="140">
        <v>32290500</v>
      </c>
      <c r="H37" s="127"/>
    </row>
    <row r="38" spans="1:8" s="58" customFormat="1" ht="27" customHeight="1">
      <c r="A38" s="134" t="s">
        <v>175</v>
      </c>
      <c r="B38" s="139" t="s">
        <v>13</v>
      </c>
      <c r="C38" s="140">
        <v>26572271</v>
      </c>
      <c r="D38" s="140">
        <v>26528457</v>
      </c>
      <c r="E38" s="140">
        <v>27599100</v>
      </c>
      <c r="F38" s="140">
        <v>30227800</v>
      </c>
      <c r="G38" s="140">
        <v>32290500</v>
      </c>
      <c r="H38" s="127"/>
    </row>
    <row r="39" spans="1:8" ht="27" customHeight="1">
      <c r="A39" s="134" t="s">
        <v>175</v>
      </c>
      <c r="B39" s="139" t="s">
        <v>14</v>
      </c>
      <c r="C39" s="140">
        <v>2327684</v>
      </c>
      <c r="D39" s="140">
        <v>4672316</v>
      </c>
      <c r="E39" s="140">
        <v>0</v>
      </c>
      <c r="F39" s="140">
        <v>0</v>
      </c>
      <c r="G39" s="140">
        <v>0</v>
      </c>
      <c r="H39" s="127"/>
    </row>
    <row r="41" spans="1:7" ht="12.75">
      <c r="A41" s="128"/>
      <c r="C41" s="128"/>
      <c r="D41" s="128"/>
      <c r="E41" s="128"/>
      <c r="F41" s="128"/>
      <c r="G41" s="128"/>
    </row>
    <row r="42" ht="12.75">
      <c r="A42" s="128"/>
    </row>
    <row r="43" spans="1:7" ht="12.75">
      <c r="A43" s="194" t="s">
        <v>223</v>
      </c>
      <c r="B43" s="194"/>
      <c r="C43" s="113"/>
      <c r="D43" s="129"/>
      <c r="E43" s="195" t="s">
        <v>224</v>
      </c>
      <c r="F43" s="195"/>
      <c r="G43" s="129"/>
    </row>
    <row r="44" spans="1:7" ht="12.75">
      <c r="A44" s="194"/>
      <c r="B44" s="194"/>
      <c r="C44" s="130"/>
      <c r="D44" s="129"/>
      <c r="E44" s="196"/>
      <c r="F44" s="196"/>
      <c r="G44" s="129"/>
    </row>
  </sheetData>
  <sheetProtection/>
  <mergeCells count="11">
    <mergeCell ref="E1:G1"/>
    <mergeCell ref="E2:G2"/>
    <mergeCell ref="E3:G3"/>
    <mergeCell ref="A6:G6"/>
    <mergeCell ref="A10:A11"/>
    <mergeCell ref="B10:B11"/>
    <mergeCell ref="A43:B44"/>
    <mergeCell ref="E43:F43"/>
    <mergeCell ref="E44:F44"/>
    <mergeCell ref="A13:G13"/>
    <mergeCell ref="A34:G34"/>
  </mergeCells>
  <printOptions horizontalCentered="1"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85" r:id="rId1"/>
  <rowBreaks count="1" manualBreakCount="1">
    <brk id="31" max="6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4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3.28125" style="0" customWidth="1"/>
    <col min="3" max="3" width="29.421875" style="0" customWidth="1"/>
    <col min="5" max="5" width="10.421875" style="0" customWidth="1"/>
    <col min="6" max="7" width="9.57421875" style="0" bestFit="1" customWidth="1"/>
    <col min="8" max="8" width="10.140625" style="0" bestFit="1" customWidth="1"/>
  </cols>
  <sheetData>
    <row r="1" spans="5:8" ht="15.75">
      <c r="E1" s="161" t="s">
        <v>124</v>
      </c>
      <c r="F1" s="161"/>
      <c r="G1" s="161"/>
      <c r="H1" s="161"/>
    </row>
    <row r="2" spans="5:8" ht="32.25" customHeight="1">
      <c r="E2" s="162" t="s">
        <v>369</v>
      </c>
      <c r="F2" s="162"/>
      <c r="G2" s="162"/>
      <c r="H2" s="162"/>
    </row>
    <row r="3" spans="5:8" ht="15.75">
      <c r="E3" s="161" t="s">
        <v>370</v>
      </c>
      <c r="F3" s="161"/>
      <c r="G3" s="161"/>
      <c r="H3" s="161"/>
    </row>
    <row r="4" ht="18.75">
      <c r="A4" s="2"/>
    </row>
    <row r="5" spans="1:8" ht="18.75">
      <c r="A5" s="160" t="s">
        <v>125</v>
      </c>
      <c r="B5" s="160"/>
      <c r="C5" s="160"/>
      <c r="D5" s="160"/>
      <c r="E5" s="160"/>
      <c r="F5" s="160"/>
      <c r="G5" s="160"/>
      <c r="H5" s="160"/>
    </row>
    <row r="6" spans="1:2" ht="18.75">
      <c r="A6" s="159">
        <v>24533000000</v>
      </c>
      <c r="B6" s="159"/>
    </row>
    <row r="7" ht="15.75">
      <c r="A7" s="4" t="s">
        <v>1</v>
      </c>
    </row>
    <row r="8" ht="15.75">
      <c r="H8" s="5" t="s">
        <v>3</v>
      </c>
    </row>
    <row r="9" spans="1:8" ht="33" customHeight="1">
      <c r="A9" s="202" t="s">
        <v>128</v>
      </c>
      <c r="B9" s="202" t="s">
        <v>70</v>
      </c>
      <c r="C9" s="19" t="s">
        <v>129</v>
      </c>
      <c r="D9" s="6" t="s">
        <v>131</v>
      </c>
      <c r="E9" s="6" t="s">
        <v>132</v>
      </c>
      <c r="F9" s="6" t="s">
        <v>133</v>
      </c>
      <c r="G9" s="6" t="s">
        <v>135</v>
      </c>
      <c r="H9" s="6" t="s">
        <v>134</v>
      </c>
    </row>
    <row r="10" spans="1:8" ht="52.5" customHeight="1">
      <c r="A10" s="202"/>
      <c r="B10" s="202"/>
      <c r="C10" s="20" t="s">
        <v>130</v>
      </c>
      <c r="D10" s="6" t="s">
        <v>7</v>
      </c>
      <c r="E10" s="6" t="s">
        <v>8</v>
      </c>
      <c r="F10" s="6" t="s">
        <v>9</v>
      </c>
      <c r="G10" s="6" t="s">
        <v>9</v>
      </c>
      <c r="H10" s="6" t="s">
        <v>9</v>
      </c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33" customHeight="1">
      <c r="A12" s="156" t="s">
        <v>126</v>
      </c>
      <c r="B12" s="156"/>
      <c r="C12" s="156"/>
      <c r="D12" s="156"/>
      <c r="E12" s="156"/>
      <c r="F12" s="156"/>
      <c r="G12" s="156"/>
      <c r="H12" s="156"/>
    </row>
    <row r="13" spans="1:8" ht="15.75">
      <c r="A13" s="7"/>
      <c r="B13" s="7">
        <v>9110</v>
      </c>
      <c r="C13" s="63" t="s">
        <v>346</v>
      </c>
      <c r="D13" s="18"/>
      <c r="E13" s="7">
        <v>1113000</v>
      </c>
      <c r="F13" s="61">
        <v>528500</v>
      </c>
      <c r="G13" s="61">
        <v>764400</v>
      </c>
      <c r="H13" s="62">
        <v>902400</v>
      </c>
    </row>
    <row r="14" spans="1:8" s="66" customFormat="1" ht="21" customHeight="1">
      <c r="A14" s="64" t="s">
        <v>344</v>
      </c>
      <c r="B14" s="37"/>
      <c r="C14" s="65" t="s">
        <v>342</v>
      </c>
      <c r="D14" s="36"/>
      <c r="E14" s="37">
        <v>1113000</v>
      </c>
      <c r="F14" s="37">
        <v>528500</v>
      </c>
      <c r="G14" s="37">
        <v>764400</v>
      </c>
      <c r="H14" s="37">
        <v>902400</v>
      </c>
    </row>
    <row r="15" spans="1:8" ht="34.5" customHeight="1">
      <c r="A15" s="156" t="s">
        <v>127</v>
      </c>
      <c r="B15" s="156"/>
      <c r="C15" s="156"/>
      <c r="D15" s="156"/>
      <c r="E15" s="156"/>
      <c r="F15" s="156"/>
      <c r="G15" s="156"/>
      <c r="H15" s="156"/>
    </row>
    <row r="16" spans="1:8" ht="24.75" customHeight="1">
      <c r="A16" s="7"/>
      <c r="B16" s="7"/>
      <c r="C16" s="18" t="s">
        <v>119</v>
      </c>
      <c r="D16" s="18"/>
      <c r="E16" s="18"/>
      <c r="F16" s="18"/>
      <c r="G16" s="18"/>
      <c r="H16" s="18"/>
    </row>
    <row r="17" spans="1:8" ht="15.75">
      <c r="A17" s="7"/>
      <c r="B17" s="7"/>
      <c r="C17" s="18" t="s">
        <v>120</v>
      </c>
      <c r="D17" s="18"/>
      <c r="E17" s="18"/>
      <c r="F17" s="18"/>
      <c r="G17" s="18"/>
      <c r="H17" s="18"/>
    </row>
    <row r="18" spans="1:8" ht="15.75">
      <c r="A18" s="7"/>
      <c r="B18" s="7"/>
      <c r="C18" s="18" t="s">
        <v>121</v>
      </c>
      <c r="D18" s="18"/>
      <c r="E18" s="18"/>
      <c r="F18" s="18"/>
      <c r="G18" s="18"/>
      <c r="H18" s="18"/>
    </row>
    <row r="19" spans="1:8" s="66" customFormat="1" ht="31.5">
      <c r="A19" s="37" t="s">
        <v>12</v>
      </c>
      <c r="B19" s="37" t="s">
        <v>12</v>
      </c>
      <c r="C19" s="36" t="s">
        <v>123</v>
      </c>
      <c r="D19" s="36"/>
      <c r="E19" s="37">
        <f>SUM(E20:E21)</f>
        <v>1113000</v>
      </c>
      <c r="F19" s="37">
        <f>SUM(F20:F21)</f>
        <v>528500</v>
      </c>
      <c r="G19" s="37">
        <f>SUM(G20:G21)</f>
        <v>764400</v>
      </c>
      <c r="H19" s="37">
        <f>SUM(H20:H21)</f>
        <v>902400</v>
      </c>
    </row>
    <row r="20" spans="1:8" ht="21" customHeight="1">
      <c r="A20" s="7" t="s">
        <v>12</v>
      </c>
      <c r="B20" s="7" t="s">
        <v>12</v>
      </c>
      <c r="C20" s="18" t="s">
        <v>13</v>
      </c>
      <c r="D20" s="18"/>
      <c r="E20" s="7">
        <f>E14</f>
        <v>1113000</v>
      </c>
      <c r="F20" s="7">
        <f>F14</f>
        <v>528500</v>
      </c>
      <c r="G20" s="7">
        <f>G14</f>
        <v>764400</v>
      </c>
      <c r="H20" s="7">
        <f>H14</f>
        <v>902400</v>
      </c>
    </row>
    <row r="21" spans="1:8" ht="21" customHeight="1">
      <c r="A21" s="7" t="s">
        <v>12</v>
      </c>
      <c r="B21" s="7" t="s">
        <v>12</v>
      </c>
      <c r="C21" s="18" t="s">
        <v>14</v>
      </c>
      <c r="D21" s="18"/>
      <c r="E21" s="18"/>
      <c r="F21" s="18"/>
      <c r="G21" s="18"/>
      <c r="H21" s="18"/>
    </row>
    <row r="22" ht="18.75">
      <c r="A22" s="13"/>
    </row>
    <row r="24" spans="1:7" ht="15.75">
      <c r="A24" s="72" t="s">
        <v>223</v>
      </c>
      <c r="B24" s="72"/>
      <c r="D24" s="60"/>
      <c r="E24" s="72" t="s">
        <v>224</v>
      </c>
      <c r="F24" s="60"/>
      <c r="G24" s="60"/>
    </row>
  </sheetData>
  <sheetProtection/>
  <mergeCells count="9">
    <mergeCell ref="E1:H1"/>
    <mergeCell ref="E2:H2"/>
    <mergeCell ref="E3:H3"/>
    <mergeCell ref="A15:H15"/>
    <mergeCell ref="A5:H5"/>
    <mergeCell ref="A6:B6"/>
    <mergeCell ref="A9:A10"/>
    <mergeCell ref="B9:B10"/>
    <mergeCell ref="A12:H1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0"/>
  <sheetViews>
    <sheetView view="pageBreakPreview" zoomScaleSheetLayoutView="100" zoomScalePageLayoutView="0" workbookViewId="0" topLeftCell="A52">
      <selection activeCell="E70" sqref="E70:F70"/>
    </sheetView>
  </sheetViews>
  <sheetFormatPr defaultColWidth="9.140625" defaultRowHeight="12.75"/>
  <cols>
    <col min="1" max="1" width="11.57421875" style="35" customWidth="1"/>
    <col min="2" max="2" width="45.00390625" style="35" customWidth="1"/>
    <col min="3" max="3" width="14.8515625" style="35" customWidth="1"/>
    <col min="4" max="4" width="15.8515625" style="35" customWidth="1"/>
    <col min="5" max="5" width="14.7109375" style="35" customWidth="1"/>
    <col min="6" max="6" width="15.140625" style="35" customWidth="1"/>
    <col min="7" max="7" width="16.421875" style="35" customWidth="1"/>
    <col min="8" max="16384" width="9.140625" style="35" customWidth="1"/>
  </cols>
  <sheetData>
    <row r="1" spans="3:7" ht="18.75">
      <c r="C1" s="38"/>
      <c r="D1" s="38"/>
      <c r="E1" s="164" t="s">
        <v>34</v>
      </c>
      <c r="F1" s="164"/>
      <c r="G1" s="164"/>
    </row>
    <row r="2" spans="3:8" ht="18" customHeight="1">
      <c r="C2" s="38"/>
      <c r="D2" s="38"/>
      <c r="E2" s="162" t="s">
        <v>369</v>
      </c>
      <c r="F2" s="162"/>
      <c r="G2" s="162"/>
      <c r="H2" s="154"/>
    </row>
    <row r="3" spans="3:8" ht="18.75">
      <c r="C3" s="38"/>
      <c r="D3" s="38"/>
      <c r="E3" s="161" t="s">
        <v>370</v>
      </c>
      <c r="F3" s="161"/>
      <c r="G3" s="161"/>
      <c r="H3" s="4"/>
    </row>
    <row r="4" spans="3:7" ht="18.75">
      <c r="C4" s="38"/>
      <c r="D4" s="38"/>
      <c r="E4" s="165"/>
      <c r="F4" s="165"/>
      <c r="G4" s="165"/>
    </row>
    <row r="5" spans="1:7" ht="18.75">
      <c r="A5" s="39"/>
      <c r="B5" s="40"/>
      <c r="C5" s="38"/>
      <c r="D5" s="38"/>
      <c r="E5" s="38"/>
      <c r="F5" s="38"/>
      <c r="G5" s="38"/>
    </row>
    <row r="6" spans="1:7" ht="18.75">
      <c r="A6" s="166" t="s">
        <v>35</v>
      </c>
      <c r="B6" s="166"/>
      <c r="C6" s="166"/>
      <c r="D6" s="166"/>
      <c r="E6" s="166"/>
      <c r="F6" s="166"/>
      <c r="G6" s="166"/>
    </row>
    <row r="7" spans="1:7" ht="18.75">
      <c r="A7" s="41" t="s">
        <v>174</v>
      </c>
      <c r="B7" s="40"/>
      <c r="C7" s="38"/>
      <c r="D7" s="38"/>
      <c r="E7" s="38"/>
      <c r="F7" s="38"/>
      <c r="G7" s="38"/>
    </row>
    <row r="8" spans="1:7" ht="18.75">
      <c r="A8" s="42" t="s">
        <v>1</v>
      </c>
      <c r="B8" s="40"/>
      <c r="C8" s="38"/>
      <c r="D8" s="38"/>
      <c r="E8" s="38"/>
      <c r="F8" s="38"/>
      <c r="G8" s="38"/>
    </row>
    <row r="9" spans="2:7" ht="18.75">
      <c r="B9" s="40"/>
      <c r="C9" s="38"/>
      <c r="D9" s="38"/>
      <c r="E9" s="38"/>
      <c r="F9" s="38"/>
      <c r="G9" s="43" t="s">
        <v>3</v>
      </c>
    </row>
    <row r="10" spans="1:7" ht="18.75">
      <c r="A10" s="167" t="s">
        <v>2</v>
      </c>
      <c r="B10" s="167" t="s">
        <v>6</v>
      </c>
      <c r="C10" s="44" t="s">
        <v>131</v>
      </c>
      <c r="D10" s="44" t="s">
        <v>132</v>
      </c>
      <c r="E10" s="44" t="s">
        <v>133</v>
      </c>
      <c r="F10" s="44" t="s">
        <v>135</v>
      </c>
      <c r="G10" s="44" t="s">
        <v>134</v>
      </c>
    </row>
    <row r="11" spans="1:7" ht="37.5">
      <c r="A11" s="168"/>
      <c r="B11" s="168"/>
      <c r="C11" s="45" t="s">
        <v>7</v>
      </c>
      <c r="D11" s="45" t="s">
        <v>8</v>
      </c>
      <c r="E11" s="45" t="s">
        <v>9</v>
      </c>
      <c r="F11" s="45" t="s">
        <v>9</v>
      </c>
      <c r="G11" s="45" t="s">
        <v>9</v>
      </c>
    </row>
    <row r="12" spans="1:7" ht="18.75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</row>
    <row r="13" spans="1:8" ht="36" customHeight="1">
      <c r="A13" s="169" t="s">
        <v>36</v>
      </c>
      <c r="B13" s="169"/>
      <c r="C13" s="169"/>
      <c r="D13" s="169"/>
      <c r="E13" s="169"/>
      <c r="F13" s="169"/>
      <c r="G13" s="170"/>
      <c r="H13" s="48"/>
    </row>
    <row r="14" spans="1:8" ht="18.75">
      <c r="A14" s="49" t="s">
        <v>175</v>
      </c>
      <c r="B14" s="50" t="s">
        <v>176</v>
      </c>
      <c r="C14" s="51">
        <v>59336414.38000001</v>
      </c>
      <c r="D14" s="51">
        <v>68500000</v>
      </c>
      <c r="E14" s="51">
        <v>61300000</v>
      </c>
      <c r="F14" s="51">
        <v>65520000</v>
      </c>
      <c r="G14" s="51">
        <v>69690000</v>
      </c>
      <c r="H14" s="48"/>
    </row>
    <row r="15" spans="1:8" ht="18.75">
      <c r="A15" s="49" t="s">
        <v>177</v>
      </c>
      <c r="B15" s="50" t="s">
        <v>178</v>
      </c>
      <c r="C15" s="51">
        <v>58283862.63</v>
      </c>
      <c r="D15" s="51">
        <v>67696440</v>
      </c>
      <c r="E15" s="51">
        <v>60371100</v>
      </c>
      <c r="F15" s="51">
        <v>64539100</v>
      </c>
      <c r="G15" s="51">
        <v>68681100</v>
      </c>
      <c r="H15" s="48"/>
    </row>
    <row r="16" spans="1:8" ht="37.5">
      <c r="A16" s="49" t="s">
        <v>179</v>
      </c>
      <c r="B16" s="50" t="s">
        <v>136</v>
      </c>
      <c r="C16" s="51">
        <v>41140153.16</v>
      </c>
      <c r="D16" s="51">
        <v>51587000</v>
      </c>
      <c r="E16" s="51">
        <v>41100000</v>
      </c>
      <c r="F16" s="51">
        <v>44018000</v>
      </c>
      <c r="G16" s="51">
        <v>47010000</v>
      </c>
      <c r="H16" s="48"/>
    </row>
    <row r="17" spans="1:8" ht="18.75">
      <c r="A17" s="49" t="s">
        <v>180</v>
      </c>
      <c r="B17" s="50" t="s">
        <v>148</v>
      </c>
      <c r="C17" s="51">
        <v>11178</v>
      </c>
      <c r="D17" s="51">
        <v>11760</v>
      </c>
      <c r="E17" s="51">
        <v>0</v>
      </c>
      <c r="F17" s="51">
        <v>0</v>
      </c>
      <c r="G17" s="51">
        <v>0</v>
      </c>
      <c r="H17" s="48"/>
    </row>
    <row r="18" spans="1:8" ht="37.5">
      <c r="A18" s="49" t="s">
        <v>181</v>
      </c>
      <c r="B18" s="50" t="s">
        <v>149</v>
      </c>
      <c r="C18" s="51">
        <v>115738.75</v>
      </c>
      <c r="D18" s="51">
        <v>0</v>
      </c>
      <c r="E18" s="51">
        <v>0</v>
      </c>
      <c r="F18" s="51">
        <v>0</v>
      </c>
      <c r="G18" s="51">
        <v>0</v>
      </c>
      <c r="H18" s="48"/>
    </row>
    <row r="19" spans="1:8" ht="56.25">
      <c r="A19" s="49" t="s">
        <v>182</v>
      </c>
      <c r="B19" s="50" t="s">
        <v>183</v>
      </c>
      <c r="C19" s="51">
        <v>4760.97</v>
      </c>
      <c r="D19" s="51">
        <v>0</v>
      </c>
      <c r="E19" s="51">
        <v>100</v>
      </c>
      <c r="F19" s="51">
        <v>100</v>
      </c>
      <c r="G19" s="51">
        <v>100</v>
      </c>
      <c r="H19" s="48"/>
    </row>
    <row r="20" spans="1:8" ht="56.25">
      <c r="A20" s="49" t="s">
        <v>184</v>
      </c>
      <c r="B20" s="50" t="s">
        <v>137</v>
      </c>
      <c r="C20" s="51">
        <v>378438.43</v>
      </c>
      <c r="D20" s="51">
        <v>360000</v>
      </c>
      <c r="E20" s="51">
        <v>450000</v>
      </c>
      <c r="F20" s="51">
        <v>450000</v>
      </c>
      <c r="G20" s="51">
        <v>450000</v>
      </c>
      <c r="H20" s="48"/>
    </row>
    <row r="21" spans="1:8" ht="56.25">
      <c r="A21" s="49" t="s">
        <v>185</v>
      </c>
      <c r="B21" s="50" t="s">
        <v>138</v>
      </c>
      <c r="C21" s="51">
        <v>1322395.31</v>
      </c>
      <c r="D21" s="51">
        <v>1240000</v>
      </c>
      <c r="E21" s="51">
        <v>1350000</v>
      </c>
      <c r="F21" s="51">
        <v>1350000</v>
      </c>
      <c r="G21" s="51">
        <v>1350000</v>
      </c>
      <c r="H21" s="48"/>
    </row>
    <row r="22" spans="1:8" ht="56.25" customHeight="1">
      <c r="A22" s="49" t="s">
        <v>186</v>
      </c>
      <c r="B22" s="56" t="s">
        <v>139</v>
      </c>
      <c r="C22" s="51">
        <v>749047.38</v>
      </c>
      <c r="D22" s="51">
        <v>751300</v>
      </c>
      <c r="E22" s="51">
        <v>850000</v>
      </c>
      <c r="F22" s="51">
        <v>850000</v>
      </c>
      <c r="G22" s="51">
        <v>850000</v>
      </c>
      <c r="H22" s="48"/>
    </row>
    <row r="23" spans="1:8" ht="18.75">
      <c r="A23" s="49" t="s">
        <v>187</v>
      </c>
      <c r="B23" s="50" t="s">
        <v>140</v>
      </c>
      <c r="C23" s="51">
        <v>7662768.97</v>
      </c>
      <c r="D23" s="51">
        <v>6082360</v>
      </c>
      <c r="E23" s="51">
        <v>7750000</v>
      </c>
      <c r="F23" s="51">
        <v>8300000</v>
      </c>
      <c r="G23" s="51">
        <v>8850000</v>
      </c>
      <c r="H23" s="48"/>
    </row>
    <row r="24" spans="1:8" ht="18.75">
      <c r="A24" s="49" t="s">
        <v>188</v>
      </c>
      <c r="B24" s="50" t="s">
        <v>141</v>
      </c>
      <c r="C24" s="51">
        <v>19506.379999999997</v>
      </c>
      <c r="D24" s="51">
        <v>4920</v>
      </c>
      <c r="E24" s="51">
        <v>6000</v>
      </c>
      <c r="F24" s="51">
        <v>6000</v>
      </c>
      <c r="G24" s="51">
        <v>6000</v>
      </c>
      <c r="H24" s="48"/>
    </row>
    <row r="25" spans="1:8" ht="18.75">
      <c r="A25" s="49" t="s">
        <v>189</v>
      </c>
      <c r="B25" s="50" t="s">
        <v>142</v>
      </c>
      <c r="C25" s="51">
        <v>6879875.28</v>
      </c>
      <c r="D25" s="51">
        <v>7659100</v>
      </c>
      <c r="E25" s="51">
        <v>8865000</v>
      </c>
      <c r="F25" s="51">
        <v>9565000</v>
      </c>
      <c r="G25" s="51">
        <v>10165000</v>
      </c>
      <c r="H25" s="48"/>
    </row>
    <row r="26" spans="1:8" ht="18.75">
      <c r="A26" s="49" t="s">
        <v>190</v>
      </c>
      <c r="B26" s="50" t="s">
        <v>191</v>
      </c>
      <c r="C26" s="51">
        <v>1052551.75</v>
      </c>
      <c r="D26" s="51">
        <v>803560</v>
      </c>
      <c r="E26" s="51">
        <v>928900</v>
      </c>
      <c r="F26" s="51">
        <v>980900</v>
      </c>
      <c r="G26" s="51">
        <v>1008900</v>
      </c>
      <c r="H26" s="48"/>
    </row>
    <row r="27" spans="1:8" ht="51" customHeight="1">
      <c r="A27" s="49" t="s">
        <v>192</v>
      </c>
      <c r="B27" s="56" t="s">
        <v>193</v>
      </c>
      <c r="C27" s="51">
        <v>0</v>
      </c>
      <c r="D27" s="51">
        <v>43900</v>
      </c>
      <c r="E27" s="51">
        <v>0</v>
      </c>
      <c r="F27" s="51">
        <v>0</v>
      </c>
      <c r="G27" s="51">
        <v>0</v>
      </c>
      <c r="H27" s="48"/>
    </row>
    <row r="28" spans="1:8" ht="18.75">
      <c r="A28" s="49" t="s">
        <v>194</v>
      </c>
      <c r="B28" s="50" t="s">
        <v>144</v>
      </c>
      <c r="C28" s="51">
        <v>4886.82</v>
      </c>
      <c r="D28" s="51">
        <v>5000</v>
      </c>
      <c r="E28" s="51">
        <v>5000</v>
      </c>
      <c r="F28" s="51">
        <v>5000</v>
      </c>
      <c r="G28" s="51">
        <v>5000</v>
      </c>
      <c r="H28" s="48"/>
    </row>
    <row r="29" spans="1:8" ht="37.5">
      <c r="A29" s="49" t="s">
        <v>195</v>
      </c>
      <c r="B29" s="50" t="s">
        <v>145</v>
      </c>
      <c r="C29" s="51">
        <v>256050.58000000002</v>
      </c>
      <c r="D29" s="51">
        <v>239660</v>
      </c>
      <c r="E29" s="51">
        <v>248400</v>
      </c>
      <c r="F29" s="51">
        <v>269000</v>
      </c>
      <c r="G29" s="51">
        <v>270000</v>
      </c>
      <c r="H29" s="48"/>
    </row>
    <row r="30" spans="1:8" ht="75">
      <c r="A30" s="49" t="s">
        <v>196</v>
      </c>
      <c r="B30" s="52" t="s">
        <v>146</v>
      </c>
      <c r="C30" s="51">
        <v>568173.9500000001</v>
      </c>
      <c r="D30" s="51">
        <v>500000</v>
      </c>
      <c r="E30" s="51">
        <v>650000</v>
      </c>
      <c r="F30" s="51">
        <v>675000</v>
      </c>
      <c r="G30" s="51">
        <v>700000</v>
      </c>
      <c r="H30" s="48"/>
    </row>
    <row r="31" spans="1:8" ht="18.75">
      <c r="A31" s="49" t="s">
        <v>197</v>
      </c>
      <c r="B31" s="50" t="s">
        <v>147</v>
      </c>
      <c r="C31" s="51">
        <v>18777.88</v>
      </c>
      <c r="D31" s="51">
        <v>15000</v>
      </c>
      <c r="E31" s="51">
        <v>25500</v>
      </c>
      <c r="F31" s="51">
        <v>31900</v>
      </c>
      <c r="G31" s="51">
        <v>33900</v>
      </c>
      <c r="H31" s="48"/>
    </row>
    <row r="32" spans="1:8" ht="18.75">
      <c r="A32" s="49" t="s">
        <v>198</v>
      </c>
      <c r="B32" s="50" t="s">
        <v>144</v>
      </c>
      <c r="C32" s="51">
        <v>204662.52000000002</v>
      </c>
      <c r="D32" s="51">
        <v>0</v>
      </c>
      <c r="E32" s="51">
        <v>0</v>
      </c>
      <c r="F32" s="51">
        <v>0</v>
      </c>
      <c r="G32" s="51">
        <v>0</v>
      </c>
      <c r="H32" s="48"/>
    </row>
    <row r="33" spans="1:8" ht="18.75">
      <c r="A33" s="49" t="s">
        <v>175</v>
      </c>
      <c r="B33" s="50" t="s">
        <v>199</v>
      </c>
      <c r="C33" s="51">
        <v>4316832.53</v>
      </c>
      <c r="D33" s="51">
        <v>1934974.5599999998</v>
      </c>
      <c r="E33" s="51">
        <v>2040000</v>
      </c>
      <c r="F33" s="51">
        <v>2070000</v>
      </c>
      <c r="G33" s="51">
        <v>1440000</v>
      </c>
      <c r="H33" s="48"/>
    </row>
    <row r="34" spans="1:8" ht="18.75">
      <c r="A34" s="49" t="s">
        <v>177</v>
      </c>
      <c r="B34" s="50" t="s">
        <v>178</v>
      </c>
      <c r="C34" s="51">
        <v>29843.170000000002</v>
      </c>
      <c r="D34" s="51">
        <v>30000</v>
      </c>
      <c r="E34" s="51">
        <v>35000</v>
      </c>
      <c r="F34" s="51">
        <v>35000</v>
      </c>
      <c r="G34" s="51">
        <v>35000</v>
      </c>
      <c r="H34" s="48"/>
    </row>
    <row r="35" spans="1:8" ht="18.75">
      <c r="A35" s="49" t="s">
        <v>200</v>
      </c>
      <c r="B35" s="50" t="s">
        <v>143</v>
      </c>
      <c r="C35" s="51">
        <v>29843.170000000002</v>
      </c>
      <c r="D35" s="51">
        <v>30000</v>
      </c>
      <c r="E35" s="51">
        <v>35000</v>
      </c>
      <c r="F35" s="51">
        <v>35000</v>
      </c>
      <c r="G35" s="51">
        <v>35000</v>
      </c>
      <c r="H35" s="48"/>
    </row>
    <row r="36" spans="1:8" ht="18.75">
      <c r="A36" s="49" t="s">
        <v>190</v>
      </c>
      <c r="B36" s="50" t="s">
        <v>191</v>
      </c>
      <c r="C36" s="51">
        <v>1888797.55</v>
      </c>
      <c r="D36" s="51">
        <v>1459474.5599999998</v>
      </c>
      <c r="E36" s="51">
        <v>1315500</v>
      </c>
      <c r="F36" s="51">
        <v>1345500</v>
      </c>
      <c r="G36" s="51">
        <v>1405000</v>
      </c>
      <c r="H36" s="48"/>
    </row>
    <row r="37" spans="1:8" ht="18.75">
      <c r="A37" s="49" t="s">
        <v>198</v>
      </c>
      <c r="B37" s="50" t="s">
        <v>144</v>
      </c>
      <c r="C37" s="51">
        <v>4391.71</v>
      </c>
      <c r="D37" s="51">
        <v>5000</v>
      </c>
      <c r="E37" s="51">
        <v>5500</v>
      </c>
      <c r="F37" s="51">
        <v>5500</v>
      </c>
      <c r="G37" s="51">
        <v>5000</v>
      </c>
      <c r="H37" s="48"/>
    </row>
    <row r="38" spans="1:8" ht="41.25" customHeight="1">
      <c r="A38" s="49" t="s">
        <v>201</v>
      </c>
      <c r="B38" s="52" t="s">
        <v>202</v>
      </c>
      <c r="C38" s="51">
        <v>1420272.61</v>
      </c>
      <c r="D38" s="51">
        <v>1365617.4</v>
      </c>
      <c r="E38" s="51">
        <v>1300000</v>
      </c>
      <c r="F38" s="51">
        <v>1330000</v>
      </c>
      <c r="G38" s="51">
        <v>1390000</v>
      </c>
      <c r="H38" s="48"/>
    </row>
    <row r="39" spans="1:8" ht="18" customHeight="1">
      <c r="A39" s="49" t="s">
        <v>203</v>
      </c>
      <c r="B39" s="52" t="s">
        <v>204</v>
      </c>
      <c r="C39" s="51">
        <v>464133.23</v>
      </c>
      <c r="D39" s="51">
        <v>88857.16</v>
      </c>
      <c r="E39" s="51">
        <v>10000</v>
      </c>
      <c r="F39" s="51">
        <v>10000</v>
      </c>
      <c r="G39" s="51">
        <v>10000</v>
      </c>
      <c r="H39" s="48"/>
    </row>
    <row r="40" spans="1:8" ht="18.75">
      <c r="A40" s="49" t="s">
        <v>205</v>
      </c>
      <c r="B40" s="50" t="s">
        <v>206</v>
      </c>
      <c r="C40" s="51">
        <v>2378177.77</v>
      </c>
      <c r="D40" s="51">
        <v>445500</v>
      </c>
      <c r="E40" s="51">
        <v>689500</v>
      </c>
      <c r="F40" s="51">
        <v>689500</v>
      </c>
      <c r="G40" s="51">
        <v>0</v>
      </c>
      <c r="H40" s="48"/>
    </row>
    <row r="41" spans="1:8" ht="45.75" customHeight="1">
      <c r="A41" s="49" t="s">
        <v>207</v>
      </c>
      <c r="B41" s="50" t="s">
        <v>208</v>
      </c>
      <c r="C41" s="51">
        <v>899591.05</v>
      </c>
      <c r="D41" s="51">
        <v>0</v>
      </c>
      <c r="E41" s="51">
        <v>0</v>
      </c>
      <c r="F41" s="51">
        <v>0</v>
      </c>
      <c r="G41" s="51">
        <v>0</v>
      </c>
      <c r="H41" s="48"/>
    </row>
    <row r="42" spans="1:8" ht="18.75">
      <c r="A42" s="49" t="s">
        <v>209</v>
      </c>
      <c r="B42" s="50" t="s">
        <v>210</v>
      </c>
      <c r="C42" s="51">
        <v>1478586.72</v>
      </c>
      <c r="D42" s="51">
        <v>445500</v>
      </c>
      <c r="E42" s="51">
        <v>689500</v>
      </c>
      <c r="F42" s="51">
        <v>689500</v>
      </c>
      <c r="G42" s="51">
        <v>0</v>
      </c>
      <c r="H42" s="48"/>
    </row>
    <row r="43" spans="1:8" ht="18.75">
      <c r="A43" s="49" t="s">
        <v>211</v>
      </c>
      <c r="B43" s="50" t="s">
        <v>212</v>
      </c>
      <c r="C43" s="51">
        <v>20014.04</v>
      </c>
      <c r="D43" s="51">
        <v>0</v>
      </c>
      <c r="E43" s="51">
        <v>0</v>
      </c>
      <c r="F43" s="51">
        <v>0</v>
      </c>
      <c r="G43" s="51">
        <v>0</v>
      </c>
      <c r="H43" s="48"/>
    </row>
    <row r="44" spans="1:8" ht="42" customHeight="1">
      <c r="A44" s="49" t="s">
        <v>213</v>
      </c>
      <c r="B44" s="52" t="s">
        <v>214</v>
      </c>
      <c r="C44" s="51">
        <v>20014.04</v>
      </c>
      <c r="D44" s="51">
        <v>0</v>
      </c>
      <c r="E44" s="51">
        <v>0</v>
      </c>
      <c r="F44" s="51">
        <v>0</v>
      </c>
      <c r="G44" s="51">
        <v>0</v>
      </c>
      <c r="H44" s="48"/>
    </row>
    <row r="45" spans="1:8" s="147" customFormat="1" ht="39">
      <c r="A45" s="143" t="s">
        <v>175</v>
      </c>
      <c r="B45" s="144" t="s">
        <v>16</v>
      </c>
      <c r="C45" s="145">
        <v>63653246.91000001</v>
      </c>
      <c r="D45" s="145">
        <v>70434974.56</v>
      </c>
      <c r="E45" s="145">
        <v>63340000</v>
      </c>
      <c r="F45" s="145">
        <v>67590000</v>
      </c>
      <c r="G45" s="145">
        <v>71130000</v>
      </c>
      <c r="H45" s="146"/>
    </row>
    <row r="46" spans="1:8" s="147" customFormat="1" ht="19.5">
      <c r="A46" s="143" t="s">
        <v>175</v>
      </c>
      <c r="B46" s="144" t="s">
        <v>13</v>
      </c>
      <c r="C46" s="145">
        <v>59336414.38000001</v>
      </c>
      <c r="D46" s="145">
        <v>68500000</v>
      </c>
      <c r="E46" s="145">
        <v>61300000</v>
      </c>
      <c r="F46" s="145">
        <v>65520000</v>
      </c>
      <c r="G46" s="145">
        <v>69690000</v>
      </c>
      <c r="H46" s="146"/>
    </row>
    <row r="47" spans="1:8" s="147" customFormat="1" ht="19.5">
      <c r="A47" s="143" t="s">
        <v>175</v>
      </c>
      <c r="B47" s="144" t="s">
        <v>14</v>
      </c>
      <c r="C47" s="145">
        <v>4316832.53</v>
      </c>
      <c r="D47" s="145">
        <v>1934974.5599999998</v>
      </c>
      <c r="E47" s="145">
        <v>2040000</v>
      </c>
      <c r="F47" s="145">
        <v>2070000</v>
      </c>
      <c r="G47" s="145">
        <v>1440000</v>
      </c>
      <c r="H47" s="146"/>
    </row>
    <row r="48" spans="1:8" ht="33.75" customHeight="1">
      <c r="A48" s="169" t="s">
        <v>37</v>
      </c>
      <c r="B48" s="169"/>
      <c r="C48" s="169"/>
      <c r="D48" s="169"/>
      <c r="E48" s="169"/>
      <c r="F48" s="169"/>
      <c r="G48" s="170"/>
      <c r="H48" s="48"/>
    </row>
    <row r="49" spans="1:8" ht="18.75">
      <c r="A49" s="49" t="s">
        <v>175</v>
      </c>
      <c r="B49" s="50" t="s">
        <v>176</v>
      </c>
      <c r="C49" s="51">
        <v>21624100</v>
      </c>
      <c r="D49" s="51">
        <v>25288500</v>
      </c>
      <c r="E49" s="51">
        <v>27599100</v>
      </c>
      <c r="F49" s="51">
        <v>30227800</v>
      </c>
      <c r="G49" s="51">
        <v>32290500</v>
      </c>
      <c r="H49" s="48"/>
    </row>
    <row r="50" spans="1:8" ht="37.5">
      <c r="A50" s="49" t="s">
        <v>215</v>
      </c>
      <c r="B50" s="50" t="s">
        <v>216</v>
      </c>
      <c r="C50" s="51">
        <v>21624100</v>
      </c>
      <c r="D50" s="51">
        <v>25288500</v>
      </c>
      <c r="E50" s="51">
        <v>27599100</v>
      </c>
      <c r="F50" s="51">
        <v>30227800</v>
      </c>
      <c r="G50" s="51">
        <v>32290500</v>
      </c>
      <c r="H50" s="48"/>
    </row>
    <row r="51" spans="1:8" s="147" customFormat="1" ht="39">
      <c r="A51" s="143" t="s">
        <v>175</v>
      </c>
      <c r="B51" s="144" t="s">
        <v>217</v>
      </c>
      <c r="C51" s="145">
        <v>21624100</v>
      </c>
      <c r="D51" s="145">
        <v>25288500</v>
      </c>
      <c r="E51" s="145">
        <v>27599100</v>
      </c>
      <c r="F51" s="145">
        <v>30227800</v>
      </c>
      <c r="G51" s="145">
        <v>32290500</v>
      </c>
      <c r="H51" s="146"/>
    </row>
    <row r="52" spans="1:8" s="147" customFormat="1" ht="19.5">
      <c r="A52" s="143" t="s">
        <v>175</v>
      </c>
      <c r="B52" s="144" t="s">
        <v>13</v>
      </c>
      <c r="C52" s="145">
        <v>21624100</v>
      </c>
      <c r="D52" s="145">
        <v>25288500</v>
      </c>
      <c r="E52" s="145">
        <v>27599100</v>
      </c>
      <c r="F52" s="145">
        <v>30227800</v>
      </c>
      <c r="G52" s="145">
        <v>32290500</v>
      </c>
      <c r="H52" s="146"/>
    </row>
    <row r="53" spans="1:8" s="147" customFormat="1" ht="19.5">
      <c r="A53" s="143" t="s">
        <v>175</v>
      </c>
      <c r="B53" s="144" t="s">
        <v>14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6"/>
    </row>
    <row r="54" spans="1:8" ht="32.25" customHeight="1">
      <c r="A54" s="169" t="s">
        <v>38</v>
      </c>
      <c r="B54" s="169"/>
      <c r="C54" s="169"/>
      <c r="D54" s="169"/>
      <c r="E54" s="169"/>
      <c r="F54" s="169"/>
      <c r="G54" s="170"/>
      <c r="H54" s="48"/>
    </row>
    <row r="55" spans="1:8" ht="18.75">
      <c r="A55" s="49" t="s">
        <v>175</v>
      </c>
      <c r="B55" s="50" t="s">
        <v>176</v>
      </c>
      <c r="C55" s="51">
        <v>4948171</v>
      </c>
      <c r="D55" s="51">
        <v>1239957</v>
      </c>
      <c r="E55" s="51">
        <v>0</v>
      </c>
      <c r="F55" s="51">
        <v>0</v>
      </c>
      <c r="G55" s="51">
        <v>0</v>
      </c>
      <c r="H55" s="48"/>
    </row>
    <row r="56" spans="1:8" ht="37.5">
      <c r="A56" s="49" t="s">
        <v>218</v>
      </c>
      <c r="B56" s="50" t="s">
        <v>219</v>
      </c>
      <c r="C56" s="51">
        <v>3210700</v>
      </c>
      <c r="D56" s="51">
        <v>0</v>
      </c>
      <c r="E56" s="51">
        <v>0</v>
      </c>
      <c r="F56" s="51">
        <v>0</v>
      </c>
      <c r="G56" s="51">
        <v>0</v>
      </c>
      <c r="H56" s="48"/>
    </row>
    <row r="57" spans="1:8" ht="37.5">
      <c r="A57" s="49" t="s">
        <v>220</v>
      </c>
      <c r="B57" s="50" t="s">
        <v>221</v>
      </c>
      <c r="C57" s="51">
        <v>1737471</v>
      </c>
      <c r="D57" s="51">
        <v>1239957</v>
      </c>
      <c r="E57" s="51">
        <v>0</v>
      </c>
      <c r="F57" s="51">
        <v>0</v>
      </c>
      <c r="G57" s="51">
        <v>0</v>
      </c>
      <c r="H57" s="48"/>
    </row>
    <row r="58" spans="1:8" ht="18.75">
      <c r="A58" s="49" t="s">
        <v>175</v>
      </c>
      <c r="B58" s="50" t="s">
        <v>199</v>
      </c>
      <c r="C58" s="51">
        <v>2327684.46</v>
      </c>
      <c r="D58" s="51">
        <v>4672316</v>
      </c>
      <c r="E58" s="51">
        <v>0</v>
      </c>
      <c r="F58" s="51">
        <v>0</v>
      </c>
      <c r="G58" s="51">
        <v>0</v>
      </c>
      <c r="H58" s="48"/>
    </row>
    <row r="59" spans="1:8" ht="37.5">
      <c r="A59" s="49" t="s">
        <v>220</v>
      </c>
      <c r="B59" s="50" t="s">
        <v>221</v>
      </c>
      <c r="C59" s="51">
        <v>2327684.46</v>
      </c>
      <c r="D59" s="51">
        <v>4672316</v>
      </c>
      <c r="E59" s="51">
        <v>0</v>
      </c>
      <c r="F59" s="51">
        <v>0</v>
      </c>
      <c r="G59" s="51">
        <v>0</v>
      </c>
      <c r="H59" s="48"/>
    </row>
    <row r="60" spans="1:8" ht="39">
      <c r="A60" s="143" t="s">
        <v>175</v>
      </c>
      <c r="B60" s="144" t="s">
        <v>222</v>
      </c>
      <c r="C60" s="145">
        <v>7275855.46</v>
      </c>
      <c r="D60" s="145">
        <v>5912273</v>
      </c>
      <c r="E60" s="145">
        <v>0</v>
      </c>
      <c r="F60" s="145">
        <v>0</v>
      </c>
      <c r="G60" s="145">
        <v>0</v>
      </c>
      <c r="H60" s="48"/>
    </row>
    <row r="61" spans="1:8" ht="19.5">
      <c r="A61" s="143" t="s">
        <v>175</v>
      </c>
      <c r="B61" s="144" t="s">
        <v>13</v>
      </c>
      <c r="C61" s="145">
        <v>4948171</v>
      </c>
      <c r="D61" s="145">
        <v>1239957</v>
      </c>
      <c r="E61" s="145">
        <v>0</v>
      </c>
      <c r="F61" s="145">
        <v>0</v>
      </c>
      <c r="G61" s="145">
        <v>0</v>
      </c>
      <c r="H61" s="48"/>
    </row>
    <row r="62" spans="1:8" ht="19.5">
      <c r="A62" s="143" t="s">
        <v>175</v>
      </c>
      <c r="B62" s="144" t="s">
        <v>14</v>
      </c>
      <c r="C62" s="145">
        <v>2327684.46</v>
      </c>
      <c r="D62" s="145">
        <v>4672316</v>
      </c>
      <c r="E62" s="145">
        <v>0</v>
      </c>
      <c r="F62" s="145">
        <v>0</v>
      </c>
      <c r="G62" s="145">
        <v>0</v>
      </c>
      <c r="H62" s="48"/>
    </row>
    <row r="63" spans="1:8" ht="37.5">
      <c r="A63" s="69" t="s">
        <v>175</v>
      </c>
      <c r="B63" s="70" t="s">
        <v>39</v>
      </c>
      <c r="C63" s="71">
        <v>92553202.37</v>
      </c>
      <c r="D63" s="71">
        <v>101635747.56</v>
      </c>
      <c r="E63" s="71">
        <v>90939100</v>
      </c>
      <c r="F63" s="71">
        <v>97817800</v>
      </c>
      <c r="G63" s="71">
        <v>103420500</v>
      </c>
      <c r="H63" s="48"/>
    </row>
    <row r="64" spans="1:8" ht="18.75">
      <c r="A64" s="69" t="s">
        <v>175</v>
      </c>
      <c r="B64" s="70" t="s">
        <v>13</v>
      </c>
      <c r="C64" s="71">
        <v>85908685.38000001</v>
      </c>
      <c r="D64" s="71">
        <v>95028457</v>
      </c>
      <c r="E64" s="71">
        <v>88899100</v>
      </c>
      <c r="F64" s="71">
        <v>95747800</v>
      </c>
      <c r="G64" s="71">
        <v>101980500</v>
      </c>
      <c r="H64" s="48"/>
    </row>
    <row r="65" spans="1:8" ht="18.75">
      <c r="A65" s="69" t="s">
        <v>175</v>
      </c>
      <c r="B65" s="70" t="s">
        <v>14</v>
      </c>
      <c r="C65" s="71">
        <v>6644516.99</v>
      </c>
      <c r="D65" s="71">
        <v>6607290.56</v>
      </c>
      <c r="E65" s="71">
        <v>2040000</v>
      </c>
      <c r="F65" s="71">
        <v>2070000</v>
      </c>
      <c r="G65" s="71">
        <v>1440000</v>
      </c>
      <c r="H65" s="48"/>
    </row>
    <row r="67" spans="1:7" ht="18.75">
      <c r="A67" s="53"/>
      <c r="B67" s="40"/>
      <c r="C67" s="53"/>
      <c r="D67" s="53"/>
      <c r="E67" s="53"/>
      <c r="F67" s="53"/>
      <c r="G67" s="53"/>
    </row>
    <row r="68" spans="1:7" ht="18.75">
      <c r="A68" s="53"/>
      <c r="B68" s="40"/>
      <c r="C68" s="38"/>
      <c r="D68" s="38"/>
      <c r="E68" s="38"/>
      <c r="F68" s="38"/>
      <c r="G68" s="38"/>
    </row>
    <row r="69" spans="1:6" ht="18.75">
      <c r="A69" s="171" t="s">
        <v>223</v>
      </c>
      <c r="B69" s="171"/>
      <c r="C69" s="54"/>
      <c r="E69" s="68" t="s">
        <v>224</v>
      </c>
      <c r="F69" s="68"/>
    </row>
    <row r="70" spans="1:6" ht="18.75">
      <c r="A70" s="171"/>
      <c r="B70" s="171"/>
      <c r="C70" s="55"/>
      <c r="E70" s="172"/>
      <c r="F70" s="172"/>
    </row>
  </sheetData>
  <sheetProtection/>
  <mergeCells count="12">
    <mergeCell ref="A13:G13"/>
    <mergeCell ref="A48:G48"/>
    <mergeCell ref="A54:G54"/>
    <mergeCell ref="A69:B70"/>
    <mergeCell ref="E70:F70"/>
    <mergeCell ref="E1:G1"/>
    <mergeCell ref="E2:G2"/>
    <mergeCell ref="E3:G3"/>
    <mergeCell ref="E4:G4"/>
    <mergeCell ref="A6:G6"/>
    <mergeCell ref="A10:A11"/>
    <mergeCell ref="B10:B11"/>
  </mergeCells>
  <printOptions horizontalCentered="1"/>
  <pageMargins left="0.7086614173228347" right="0.1968503937007874" top="0.35433070866141736" bottom="0.35433070866141736" header="0.31496062992125984" footer="0.31496062992125984"/>
  <pageSetup horizontalDpi="600" verticalDpi="600" orientation="portrait" paperSize="9" scale="7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4"/>
  <sheetViews>
    <sheetView tabSelected="1" view="pageBreakPreview" zoomScale="85" zoomScaleSheetLayoutView="85" zoomScalePageLayoutView="0" workbookViewId="0" topLeftCell="A1">
      <selection activeCell="D2" sqref="D2:G2"/>
    </sheetView>
  </sheetViews>
  <sheetFormatPr defaultColWidth="9.140625" defaultRowHeight="12.75"/>
  <cols>
    <col min="1" max="1" width="11.421875" style="0" customWidth="1"/>
    <col min="2" max="2" width="47.421875" style="0" customWidth="1"/>
    <col min="3" max="3" width="10.57421875" style="0" bestFit="1" customWidth="1"/>
    <col min="4" max="4" width="13.8515625" style="0" customWidth="1"/>
  </cols>
  <sheetData>
    <row r="1" spans="4:7" ht="15.75">
      <c r="D1" s="161" t="s">
        <v>4</v>
      </c>
      <c r="E1" s="161"/>
      <c r="F1" s="161"/>
      <c r="G1" s="161"/>
    </row>
    <row r="2" spans="4:7" ht="33" customHeight="1">
      <c r="D2" s="162" t="s">
        <v>369</v>
      </c>
      <c r="E2" s="162"/>
      <c r="F2" s="162"/>
      <c r="G2" s="162"/>
    </row>
    <row r="3" spans="4:7" ht="15.75">
      <c r="D3" s="161" t="s">
        <v>370</v>
      </c>
      <c r="E3" s="161"/>
      <c r="F3" s="161"/>
      <c r="G3" s="161"/>
    </row>
    <row r="4" spans="4:7" ht="18.75">
      <c r="D4" s="163"/>
      <c r="E4" s="163"/>
      <c r="F4" s="163"/>
      <c r="G4" s="163"/>
    </row>
    <row r="5" spans="1:7" ht="18.75">
      <c r="A5" s="160" t="s">
        <v>5</v>
      </c>
      <c r="B5" s="160"/>
      <c r="C5" s="160"/>
      <c r="D5" s="160"/>
      <c r="E5" s="160"/>
      <c r="F5" s="160"/>
      <c r="G5" s="160"/>
    </row>
    <row r="6" spans="1:2" ht="18.75">
      <c r="A6" s="159">
        <v>24533000000</v>
      </c>
      <c r="B6" s="159"/>
    </row>
    <row r="7" ht="15.75">
      <c r="A7" s="4" t="s">
        <v>1</v>
      </c>
    </row>
    <row r="8" ht="15.75">
      <c r="G8" s="5" t="s">
        <v>3</v>
      </c>
    </row>
    <row r="9" spans="1:7" ht="36.75" customHeight="1">
      <c r="A9" s="156" t="s">
        <v>2</v>
      </c>
      <c r="B9" s="156" t="s">
        <v>6</v>
      </c>
      <c r="C9" s="6" t="s">
        <v>131</v>
      </c>
      <c r="D9" s="6" t="s">
        <v>132</v>
      </c>
      <c r="E9" s="6" t="s">
        <v>133</v>
      </c>
      <c r="F9" s="6" t="s">
        <v>135</v>
      </c>
      <c r="G9" s="6" t="s">
        <v>134</v>
      </c>
    </row>
    <row r="10" spans="1:7" ht="12.75">
      <c r="A10" s="156"/>
      <c r="B10" s="156"/>
      <c r="C10" s="6" t="s">
        <v>7</v>
      </c>
      <c r="D10" s="6" t="s">
        <v>8</v>
      </c>
      <c r="E10" s="6" t="s">
        <v>9</v>
      </c>
      <c r="F10" s="6" t="s">
        <v>9</v>
      </c>
      <c r="G10" s="6" t="s">
        <v>9</v>
      </c>
    </row>
    <row r="11" spans="1:7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8.75">
      <c r="A12" s="157" t="s">
        <v>10</v>
      </c>
      <c r="B12" s="157"/>
      <c r="C12" s="157"/>
      <c r="D12" s="157"/>
      <c r="E12" s="157"/>
      <c r="F12" s="157"/>
      <c r="G12" s="157"/>
    </row>
    <row r="13" spans="1:7" ht="18.75">
      <c r="A13" s="8">
        <v>200000</v>
      </c>
      <c r="B13" s="8" t="s">
        <v>11</v>
      </c>
      <c r="C13" s="9"/>
      <c r="D13" s="9"/>
      <c r="E13" s="9"/>
      <c r="F13" s="9"/>
      <c r="G13" s="9"/>
    </row>
    <row r="14" spans="1:7" ht="18.75">
      <c r="A14" s="9" t="s">
        <v>12</v>
      </c>
      <c r="B14" s="8" t="s">
        <v>13</v>
      </c>
      <c r="C14" s="9">
        <f>дод1!C17</f>
        <v>2026437</v>
      </c>
      <c r="D14" s="9">
        <f>дод1!D17</f>
        <v>1292752</v>
      </c>
      <c r="E14" s="9">
        <f>дод1!E17</f>
        <v>0</v>
      </c>
      <c r="F14" s="9">
        <f>дод1!F17</f>
        <v>0</v>
      </c>
      <c r="G14" s="9">
        <f>дод1!G17</f>
        <v>0</v>
      </c>
    </row>
    <row r="15" spans="1:7" ht="18.75">
      <c r="A15" s="9" t="s">
        <v>12</v>
      </c>
      <c r="B15" s="8" t="s">
        <v>14</v>
      </c>
      <c r="C15" s="9">
        <f>дод1!C18</f>
        <v>5200019</v>
      </c>
      <c r="D15" s="9">
        <f>дод1!D18</f>
        <v>2523510</v>
      </c>
      <c r="E15" s="9">
        <f>дод1!E18</f>
        <v>0</v>
      </c>
      <c r="F15" s="9">
        <f>дод1!F18</f>
        <v>0</v>
      </c>
      <c r="G15" s="9">
        <f>дод1!G18</f>
        <v>0</v>
      </c>
    </row>
    <row r="16" spans="1:7" ht="18.75">
      <c r="A16" s="9">
        <v>300000</v>
      </c>
      <c r="B16" s="8" t="s">
        <v>15</v>
      </c>
      <c r="C16" s="9"/>
      <c r="D16" s="9"/>
      <c r="E16" s="9"/>
      <c r="F16" s="9"/>
      <c r="G16" s="9"/>
    </row>
    <row r="17" spans="1:7" ht="18.75">
      <c r="A17" s="9" t="s">
        <v>12</v>
      </c>
      <c r="B17" s="8" t="s">
        <v>13</v>
      </c>
      <c r="C17" s="10"/>
      <c r="D17" s="10"/>
      <c r="E17" s="10"/>
      <c r="F17" s="10"/>
      <c r="G17" s="10"/>
    </row>
    <row r="18" spans="1:7" ht="18.75">
      <c r="A18" s="9" t="s">
        <v>12</v>
      </c>
      <c r="B18" s="8" t="s">
        <v>14</v>
      </c>
      <c r="C18" s="10"/>
      <c r="D18" s="10"/>
      <c r="E18" s="10"/>
      <c r="F18" s="10"/>
      <c r="G18" s="10"/>
    </row>
    <row r="19" spans="1:7" ht="18.75">
      <c r="A19" s="9" t="s">
        <v>12</v>
      </c>
      <c r="B19" s="8" t="s">
        <v>16</v>
      </c>
      <c r="C19" s="9"/>
      <c r="D19" s="9"/>
      <c r="E19" s="9"/>
      <c r="F19" s="9"/>
      <c r="G19" s="9"/>
    </row>
    <row r="20" spans="1:7" ht="18.75">
      <c r="A20" s="9" t="s">
        <v>12</v>
      </c>
      <c r="B20" s="8" t="s">
        <v>13</v>
      </c>
      <c r="C20" s="9"/>
      <c r="D20" s="9"/>
      <c r="E20" s="9"/>
      <c r="F20" s="9"/>
      <c r="G20" s="9"/>
    </row>
    <row r="21" spans="1:7" ht="18.75">
      <c r="A21" s="9" t="s">
        <v>12</v>
      </c>
      <c r="B21" s="8" t="s">
        <v>14</v>
      </c>
      <c r="C21" s="9"/>
      <c r="D21" s="9"/>
      <c r="E21" s="9"/>
      <c r="F21" s="9"/>
      <c r="G21" s="9"/>
    </row>
    <row r="22" spans="1:7" ht="18.75">
      <c r="A22" s="157" t="s">
        <v>17</v>
      </c>
      <c r="B22" s="157"/>
      <c r="C22" s="157"/>
      <c r="D22" s="157"/>
      <c r="E22" s="157"/>
      <c r="F22" s="157"/>
      <c r="G22" s="157"/>
    </row>
    <row r="23" spans="1:7" ht="37.5">
      <c r="A23" s="9">
        <v>400000</v>
      </c>
      <c r="B23" s="8" t="s">
        <v>18</v>
      </c>
      <c r="C23" s="10"/>
      <c r="D23" s="10"/>
      <c r="E23" s="10"/>
      <c r="F23" s="10"/>
      <c r="G23" s="10"/>
    </row>
    <row r="24" spans="1:7" ht="18.75">
      <c r="A24" s="11" t="s">
        <v>12</v>
      </c>
      <c r="B24" s="8" t="s">
        <v>13</v>
      </c>
      <c r="C24" s="9"/>
      <c r="D24" s="9"/>
      <c r="E24" s="9"/>
      <c r="F24" s="9"/>
      <c r="G24" s="9"/>
    </row>
    <row r="25" spans="1:7" ht="18.75">
      <c r="A25" s="11" t="s">
        <v>12</v>
      </c>
      <c r="B25" s="8" t="s">
        <v>14</v>
      </c>
      <c r="C25" s="9"/>
      <c r="D25" s="9"/>
      <c r="E25" s="9"/>
      <c r="F25" s="9"/>
      <c r="G25" s="9"/>
    </row>
    <row r="26" spans="1:7" ht="37.5">
      <c r="A26" s="9">
        <v>600000</v>
      </c>
      <c r="B26" s="8" t="s">
        <v>19</v>
      </c>
      <c r="C26" s="10"/>
      <c r="D26" s="10"/>
      <c r="E26" s="10"/>
      <c r="F26" s="10"/>
      <c r="G26" s="10"/>
    </row>
    <row r="27" spans="1:7" ht="18.75">
      <c r="A27" s="11" t="s">
        <v>12</v>
      </c>
      <c r="B27" s="8" t="s">
        <v>13</v>
      </c>
      <c r="C27" s="9">
        <f aca="true" t="shared" si="0" ref="C27:G28">C14</f>
        <v>2026437</v>
      </c>
      <c r="D27" s="9">
        <f t="shared" si="0"/>
        <v>1292752</v>
      </c>
      <c r="E27" s="9">
        <f t="shared" si="0"/>
        <v>0</v>
      </c>
      <c r="F27" s="9">
        <f t="shared" si="0"/>
        <v>0</v>
      </c>
      <c r="G27" s="9">
        <f t="shared" si="0"/>
        <v>0</v>
      </c>
    </row>
    <row r="28" spans="1:7" ht="18.75">
      <c r="A28" s="11" t="s">
        <v>12</v>
      </c>
      <c r="B28" s="8" t="s">
        <v>14</v>
      </c>
      <c r="C28" s="9">
        <f t="shared" si="0"/>
        <v>5200019</v>
      </c>
      <c r="D28" s="9">
        <f t="shared" si="0"/>
        <v>2523510</v>
      </c>
      <c r="E28" s="9">
        <f t="shared" si="0"/>
        <v>0</v>
      </c>
      <c r="F28" s="9">
        <f t="shared" si="0"/>
        <v>0</v>
      </c>
      <c r="G28" s="9">
        <f t="shared" si="0"/>
        <v>0</v>
      </c>
    </row>
    <row r="29" spans="1:7" ht="37.5">
      <c r="A29" s="10" t="s">
        <v>12</v>
      </c>
      <c r="B29" s="73" t="s">
        <v>20</v>
      </c>
      <c r="C29" s="10"/>
      <c r="D29" s="10"/>
      <c r="E29" s="10"/>
      <c r="F29" s="10"/>
      <c r="G29" s="10"/>
    </row>
    <row r="30" spans="1:7" ht="18.75">
      <c r="A30" s="10" t="s">
        <v>12</v>
      </c>
      <c r="B30" s="73" t="s">
        <v>13</v>
      </c>
      <c r="C30" s="10">
        <f aca="true" t="shared" si="1" ref="C30:G31">C27</f>
        <v>2026437</v>
      </c>
      <c r="D30" s="10">
        <f t="shared" si="1"/>
        <v>1292752</v>
      </c>
      <c r="E30" s="10">
        <f t="shared" si="1"/>
        <v>0</v>
      </c>
      <c r="F30" s="10">
        <f t="shared" si="1"/>
        <v>0</v>
      </c>
      <c r="G30" s="10">
        <f t="shared" si="1"/>
        <v>0</v>
      </c>
    </row>
    <row r="31" spans="1:7" ht="18.75">
      <c r="A31" s="10" t="s">
        <v>12</v>
      </c>
      <c r="B31" s="73" t="s">
        <v>14</v>
      </c>
      <c r="C31" s="10">
        <f t="shared" si="1"/>
        <v>5200019</v>
      </c>
      <c r="D31" s="10">
        <f t="shared" si="1"/>
        <v>2523510</v>
      </c>
      <c r="E31" s="10">
        <f t="shared" si="1"/>
        <v>0</v>
      </c>
      <c r="F31" s="10">
        <f t="shared" si="1"/>
        <v>0</v>
      </c>
      <c r="G31" s="10">
        <f t="shared" si="1"/>
        <v>0</v>
      </c>
    </row>
    <row r="34" spans="1:5" s="60" customFormat="1" ht="15.75">
      <c r="A34" s="173" t="s">
        <v>223</v>
      </c>
      <c r="B34" s="173"/>
      <c r="E34" s="60" t="s">
        <v>224</v>
      </c>
    </row>
  </sheetData>
  <sheetProtection/>
  <mergeCells count="11">
    <mergeCell ref="A34:B34"/>
    <mergeCell ref="A9:A10"/>
    <mergeCell ref="B9:B10"/>
    <mergeCell ref="A12:G12"/>
    <mergeCell ref="A22:G22"/>
    <mergeCell ref="A6:B6"/>
    <mergeCell ref="A5:G5"/>
    <mergeCell ref="D1:G1"/>
    <mergeCell ref="D2:G2"/>
    <mergeCell ref="D3:G3"/>
    <mergeCell ref="D4:G4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9" scale="94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1"/>
  <sheetViews>
    <sheetView view="pageBreakPreview" zoomScaleSheetLayoutView="100" zoomScalePageLayoutView="0" workbookViewId="0" topLeftCell="A1">
      <selection activeCell="D2" sqref="D2:G3"/>
    </sheetView>
  </sheetViews>
  <sheetFormatPr defaultColWidth="9.140625" defaultRowHeight="12.75"/>
  <cols>
    <col min="1" max="1" width="16.8515625" style="0" customWidth="1"/>
    <col min="2" max="2" width="41.28125" style="0" customWidth="1"/>
  </cols>
  <sheetData>
    <row r="1" spans="4:8" ht="12.75" customHeight="1">
      <c r="D1" s="161" t="s">
        <v>40</v>
      </c>
      <c r="E1" s="161"/>
      <c r="F1" s="161"/>
      <c r="G1" s="161"/>
      <c r="H1" s="3"/>
    </row>
    <row r="2" spans="4:8" ht="33.75" customHeight="1">
      <c r="D2" s="162" t="s">
        <v>369</v>
      </c>
      <c r="E2" s="162"/>
      <c r="F2" s="162"/>
      <c r="G2" s="162"/>
      <c r="H2" s="3"/>
    </row>
    <row r="3" spans="4:8" ht="14.25" customHeight="1">
      <c r="D3" s="161" t="s">
        <v>370</v>
      </c>
      <c r="E3" s="161"/>
      <c r="F3" s="161"/>
      <c r="G3" s="161"/>
      <c r="H3" s="3"/>
    </row>
    <row r="4" spans="4:8" ht="16.5" customHeight="1">
      <c r="D4" s="3"/>
      <c r="E4" s="3"/>
      <c r="F4" s="3"/>
      <c r="G4" s="3"/>
      <c r="H4" s="3"/>
    </row>
    <row r="5" ht="18.75">
      <c r="A5" s="1"/>
    </row>
    <row r="6" spans="1:7" ht="18.75">
      <c r="A6" s="160" t="s">
        <v>41</v>
      </c>
      <c r="B6" s="160"/>
      <c r="C6" s="160"/>
      <c r="D6" s="160"/>
      <c r="E6" s="160"/>
      <c r="F6" s="160"/>
      <c r="G6" s="160"/>
    </row>
    <row r="7" spans="1:2" ht="18.75">
      <c r="A7" s="159">
        <v>24533000000</v>
      </c>
      <c r="B7" s="159"/>
    </row>
    <row r="8" ht="15.75">
      <c r="A8" s="4" t="s">
        <v>1</v>
      </c>
    </row>
    <row r="9" ht="15.75">
      <c r="G9" s="148" t="s">
        <v>3</v>
      </c>
    </row>
    <row r="10" spans="1:7" ht="36.75" customHeight="1">
      <c r="A10" s="156" t="s">
        <v>42</v>
      </c>
      <c r="B10" s="156" t="s">
        <v>23</v>
      </c>
      <c r="C10" s="6" t="s">
        <v>131</v>
      </c>
      <c r="D10" s="6" t="s">
        <v>132</v>
      </c>
      <c r="E10" s="6" t="s">
        <v>133</v>
      </c>
      <c r="F10" s="6" t="s">
        <v>135</v>
      </c>
      <c r="G10" s="6" t="s">
        <v>134</v>
      </c>
    </row>
    <row r="11" spans="1:7" ht="25.5">
      <c r="A11" s="156"/>
      <c r="B11" s="156"/>
      <c r="C11" s="6" t="s">
        <v>7</v>
      </c>
      <c r="D11" s="6" t="s">
        <v>8</v>
      </c>
      <c r="E11" s="6" t="s">
        <v>9</v>
      </c>
      <c r="F11" s="6" t="s">
        <v>9</v>
      </c>
      <c r="G11" s="6" t="s">
        <v>9</v>
      </c>
    </row>
    <row r="12" spans="1:7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18.75">
      <c r="A13" s="9">
        <v>200000</v>
      </c>
      <c r="B13" s="8" t="s">
        <v>43</v>
      </c>
      <c r="C13" s="9"/>
      <c r="D13" s="9"/>
      <c r="E13" s="9"/>
      <c r="F13" s="9"/>
      <c r="G13" s="9"/>
    </row>
    <row r="14" spans="1:7" ht="18.75">
      <c r="A14" s="9" t="s">
        <v>12</v>
      </c>
      <c r="B14" s="8" t="s">
        <v>44</v>
      </c>
      <c r="C14" s="9"/>
      <c r="D14" s="9"/>
      <c r="E14" s="9"/>
      <c r="F14" s="9"/>
      <c r="G14" s="9"/>
    </row>
    <row r="15" spans="1:7" ht="18.75">
      <c r="A15" s="9">
        <v>300000</v>
      </c>
      <c r="B15" s="8" t="s">
        <v>45</v>
      </c>
      <c r="C15" s="9"/>
      <c r="D15" s="9"/>
      <c r="E15" s="9"/>
      <c r="F15" s="9"/>
      <c r="G15" s="9"/>
    </row>
    <row r="16" spans="1:7" ht="18.75">
      <c r="A16" s="9" t="s">
        <v>12</v>
      </c>
      <c r="B16" s="12" t="s">
        <v>46</v>
      </c>
      <c r="C16" s="9"/>
      <c r="D16" s="9"/>
      <c r="E16" s="9"/>
      <c r="F16" s="9"/>
      <c r="G16" s="9"/>
    </row>
    <row r="17" spans="1:7" ht="37.5">
      <c r="A17" s="9" t="s">
        <v>12</v>
      </c>
      <c r="B17" s="8" t="s">
        <v>47</v>
      </c>
      <c r="C17" s="9"/>
      <c r="D17" s="9"/>
      <c r="E17" s="9"/>
      <c r="F17" s="9"/>
      <c r="G17" s="9"/>
    </row>
    <row r="18" spans="1:7" ht="37.5">
      <c r="A18" s="9" t="s">
        <v>12</v>
      </c>
      <c r="B18" s="8" t="s">
        <v>48</v>
      </c>
      <c r="C18" s="9"/>
      <c r="D18" s="9"/>
      <c r="E18" s="9"/>
      <c r="F18" s="9"/>
      <c r="G18" s="9"/>
    </row>
    <row r="21" spans="1:5" s="60" customFormat="1" ht="15.75">
      <c r="A21" s="173" t="s">
        <v>223</v>
      </c>
      <c r="B21" s="173"/>
      <c r="E21" s="60" t="s">
        <v>224</v>
      </c>
    </row>
  </sheetData>
  <sheetProtection/>
  <mergeCells count="8">
    <mergeCell ref="D1:G1"/>
    <mergeCell ref="D2:G2"/>
    <mergeCell ref="D3:G3"/>
    <mergeCell ref="A21:B21"/>
    <mergeCell ref="A10:A11"/>
    <mergeCell ref="B10:B11"/>
    <mergeCell ref="A6:G6"/>
    <mergeCell ref="A7:B7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1"/>
  <sheetViews>
    <sheetView zoomScalePageLayoutView="0" workbookViewId="0" topLeftCell="A1">
      <selection activeCell="D2" sqref="D2:G3"/>
    </sheetView>
  </sheetViews>
  <sheetFormatPr defaultColWidth="9.140625" defaultRowHeight="12.75"/>
  <cols>
    <col min="2" max="2" width="42.28125" style="0" customWidth="1"/>
  </cols>
  <sheetData>
    <row r="1" spans="4:7" ht="12.75" customHeight="1">
      <c r="D1" s="161" t="s">
        <v>49</v>
      </c>
      <c r="E1" s="161"/>
      <c r="F1" s="161"/>
      <c r="G1" s="161"/>
    </row>
    <row r="2" spans="4:7" ht="33" customHeight="1">
      <c r="D2" s="162" t="s">
        <v>369</v>
      </c>
      <c r="E2" s="162"/>
      <c r="F2" s="162"/>
      <c r="G2" s="162"/>
    </row>
    <row r="3" spans="4:7" ht="12.75" customHeight="1">
      <c r="D3" s="161" t="s">
        <v>370</v>
      </c>
      <c r="E3" s="161"/>
      <c r="F3" s="161"/>
      <c r="G3" s="161"/>
    </row>
    <row r="4" spans="4:7" ht="12.75" customHeight="1">
      <c r="D4" s="163"/>
      <c r="E4" s="163"/>
      <c r="F4" s="163"/>
      <c r="G4" s="163"/>
    </row>
    <row r="5" ht="18.75">
      <c r="A5" s="1"/>
    </row>
    <row r="6" spans="1:7" ht="18.75">
      <c r="A6" s="160" t="s">
        <v>50</v>
      </c>
      <c r="B6" s="160"/>
      <c r="C6" s="160"/>
      <c r="D6" s="160"/>
      <c r="E6" s="160"/>
      <c r="F6" s="160"/>
      <c r="G6" s="160"/>
    </row>
    <row r="7" spans="1:7" ht="18.75">
      <c r="A7" s="160" t="s">
        <v>51</v>
      </c>
      <c r="B7" s="160"/>
      <c r="C7" s="160"/>
      <c r="D7" s="160"/>
      <c r="E7" s="160"/>
      <c r="F7" s="160"/>
      <c r="G7" s="160"/>
    </row>
    <row r="8" spans="1:2" ht="18.75">
      <c r="A8" s="159">
        <v>24533000000</v>
      </c>
      <c r="B8" s="159"/>
    </row>
    <row r="9" ht="15.75">
      <c r="A9" s="4" t="s">
        <v>1</v>
      </c>
    </row>
    <row r="10" ht="15.75">
      <c r="A10" s="4"/>
    </row>
    <row r="11" spans="1:7" ht="36.75" customHeight="1">
      <c r="A11" s="156" t="s">
        <v>52</v>
      </c>
      <c r="B11" s="156" t="s">
        <v>23</v>
      </c>
      <c r="C11" s="6" t="s">
        <v>131</v>
      </c>
      <c r="D11" s="6" t="s">
        <v>132</v>
      </c>
      <c r="E11" s="6" t="s">
        <v>133</v>
      </c>
      <c r="F11" s="6" t="s">
        <v>135</v>
      </c>
      <c r="G11" s="6" t="s">
        <v>134</v>
      </c>
    </row>
    <row r="12" spans="1:7" ht="25.5">
      <c r="A12" s="156"/>
      <c r="B12" s="156"/>
      <c r="C12" s="6" t="s">
        <v>7</v>
      </c>
      <c r="D12" s="6" t="s">
        <v>8</v>
      </c>
      <c r="E12" s="6" t="s">
        <v>9</v>
      </c>
      <c r="F12" s="6" t="s">
        <v>9</v>
      </c>
      <c r="G12" s="6" t="s">
        <v>9</v>
      </c>
    </row>
    <row r="13" spans="1:7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8.75">
      <c r="A14" s="157" t="s">
        <v>53</v>
      </c>
      <c r="B14" s="157"/>
      <c r="C14" s="157"/>
      <c r="D14" s="157"/>
      <c r="E14" s="157"/>
      <c r="F14" s="157"/>
      <c r="G14" s="157"/>
    </row>
    <row r="15" spans="1:7" ht="18.75">
      <c r="A15" s="9" t="s">
        <v>25</v>
      </c>
      <c r="B15" s="8" t="s">
        <v>43</v>
      </c>
      <c r="C15" s="9"/>
      <c r="D15" s="9"/>
      <c r="E15" s="9"/>
      <c r="F15" s="9"/>
      <c r="G15" s="9"/>
    </row>
    <row r="16" spans="1:7" ht="18.75">
      <c r="A16" s="9" t="s">
        <v>12</v>
      </c>
      <c r="B16" s="8" t="s">
        <v>44</v>
      </c>
      <c r="C16" s="9"/>
      <c r="D16" s="9"/>
      <c r="E16" s="8"/>
      <c r="F16" s="9"/>
      <c r="G16" s="8"/>
    </row>
    <row r="17" spans="1:7" ht="18.75">
      <c r="A17" s="9" t="s">
        <v>27</v>
      </c>
      <c r="B17" s="8" t="s">
        <v>45</v>
      </c>
      <c r="C17" s="9"/>
      <c r="D17" s="9"/>
      <c r="E17" s="9"/>
      <c r="F17" s="9"/>
      <c r="G17" s="9"/>
    </row>
    <row r="18" spans="1:7" ht="18.75">
      <c r="A18" s="9" t="s">
        <v>12</v>
      </c>
      <c r="B18" s="8" t="s">
        <v>54</v>
      </c>
      <c r="C18" s="9"/>
      <c r="D18" s="9"/>
      <c r="E18" s="9"/>
      <c r="F18" s="9"/>
      <c r="G18" s="9"/>
    </row>
    <row r="19" spans="1:7" ht="37.5">
      <c r="A19" s="9" t="s">
        <v>12</v>
      </c>
      <c r="B19" s="8" t="s">
        <v>47</v>
      </c>
      <c r="C19" s="9"/>
      <c r="D19" s="9"/>
      <c r="E19" s="9"/>
      <c r="F19" s="9"/>
      <c r="G19" s="9"/>
    </row>
    <row r="20" spans="1:7" s="66" customFormat="1" ht="37.5">
      <c r="A20" s="10" t="s">
        <v>12</v>
      </c>
      <c r="B20" s="73" t="s">
        <v>55</v>
      </c>
      <c r="C20" s="10"/>
      <c r="D20" s="10"/>
      <c r="E20" s="10"/>
      <c r="F20" s="10"/>
      <c r="G20" s="10"/>
    </row>
    <row r="21" spans="1:7" ht="18.75">
      <c r="A21" s="157" t="s">
        <v>56</v>
      </c>
      <c r="B21" s="157"/>
      <c r="C21" s="157"/>
      <c r="D21" s="157"/>
      <c r="E21" s="157"/>
      <c r="F21" s="157"/>
      <c r="G21" s="157"/>
    </row>
    <row r="22" spans="1:7" ht="37.5">
      <c r="A22" s="9" t="s">
        <v>25</v>
      </c>
      <c r="B22" s="8" t="s">
        <v>57</v>
      </c>
      <c r="C22" s="9"/>
      <c r="D22" s="9"/>
      <c r="E22" s="9"/>
      <c r="F22" s="9"/>
      <c r="G22" s="9"/>
    </row>
    <row r="23" spans="1:7" ht="18.75">
      <c r="A23" s="11" t="s">
        <v>12</v>
      </c>
      <c r="B23" s="8" t="s">
        <v>44</v>
      </c>
      <c r="C23" s="9"/>
      <c r="D23" s="9"/>
      <c r="E23" s="9"/>
      <c r="F23" s="9"/>
      <c r="G23" s="9"/>
    </row>
    <row r="24" spans="1:7" ht="37.5">
      <c r="A24" s="11" t="s">
        <v>27</v>
      </c>
      <c r="B24" s="8" t="s">
        <v>58</v>
      </c>
      <c r="C24" s="9"/>
      <c r="D24" s="9"/>
      <c r="E24" s="9"/>
      <c r="F24" s="9"/>
      <c r="G24" s="9"/>
    </row>
    <row r="25" spans="1:7" ht="18.75">
      <c r="A25" s="9" t="s">
        <v>12</v>
      </c>
      <c r="B25" s="8" t="s">
        <v>54</v>
      </c>
      <c r="C25" s="9"/>
      <c r="D25" s="9"/>
      <c r="E25" s="9"/>
      <c r="F25" s="9"/>
      <c r="G25" s="9"/>
    </row>
    <row r="26" spans="1:7" ht="37.5">
      <c r="A26" s="11" t="s">
        <v>12</v>
      </c>
      <c r="B26" s="8" t="s">
        <v>59</v>
      </c>
      <c r="C26" s="9"/>
      <c r="D26" s="9"/>
      <c r="E26" s="9"/>
      <c r="F26" s="9"/>
      <c r="G26" s="9"/>
    </row>
    <row r="27" spans="1:7" s="66" customFormat="1" ht="37.5">
      <c r="A27" s="10" t="s">
        <v>12</v>
      </c>
      <c r="B27" s="73" t="s">
        <v>60</v>
      </c>
      <c r="C27" s="10"/>
      <c r="D27" s="10"/>
      <c r="E27" s="10"/>
      <c r="F27" s="10"/>
      <c r="G27" s="10"/>
    </row>
    <row r="31" spans="1:4" s="60" customFormat="1" ht="15.75">
      <c r="A31" s="173" t="s">
        <v>223</v>
      </c>
      <c r="B31" s="173"/>
      <c r="D31" s="72" t="s">
        <v>224</v>
      </c>
    </row>
  </sheetData>
  <sheetProtection/>
  <mergeCells count="12">
    <mergeCell ref="D1:G1"/>
    <mergeCell ref="D2:G2"/>
    <mergeCell ref="D3:G3"/>
    <mergeCell ref="D4:G4"/>
    <mergeCell ref="A11:A12"/>
    <mergeCell ref="B11:B12"/>
    <mergeCell ref="A14:G14"/>
    <mergeCell ref="A31:B31"/>
    <mergeCell ref="A21:G21"/>
    <mergeCell ref="A6:G6"/>
    <mergeCell ref="A7:G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5"/>
  <sheetViews>
    <sheetView view="pageBreakPreview" zoomScaleSheetLayoutView="100" zoomScalePageLayoutView="0" workbookViewId="0" topLeftCell="A27">
      <selection activeCell="E45" sqref="E45"/>
    </sheetView>
  </sheetViews>
  <sheetFormatPr defaultColWidth="9.140625" defaultRowHeight="12.75"/>
  <cols>
    <col min="2" max="2" width="56.140625" style="0" customWidth="1"/>
    <col min="3" max="3" width="15.00390625" style="0" customWidth="1"/>
    <col min="4" max="4" width="15.28125" style="0" customWidth="1"/>
    <col min="5" max="6" width="13.140625" style="0" customWidth="1"/>
    <col min="7" max="7" width="14.7109375" style="0" customWidth="1"/>
  </cols>
  <sheetData>
    <row r="1" spans="4:7" ht="15.75">
      <c r="D1" s="161" t="s">
        <v>61</v>
      </c>
      <c r="E1" s="161"/>
      <c r="F1" s="161"/>
      <c r="G1" s="161"/>
    </row>
    <row r="2" spans="4:7" ht="15.75">
      <c r="D2" s="162" t="s">
        <v>369</v>
      </c>
      <c r="E2" s="162"/>
      <c r="F2" s="162"/>
      <c r="G2" s="162"/>
    </row>
    <row r="3" spans="4:7" ht="12.75" customHeight="1">
      <c r="D3" s="161" t="s">
        <v>370</v>
      </c>
      <c r="E3" s="161"/>
      <c r="F3" s="161"/>
      <c r="G3" s="161"/>
    </row>
    <row r="4" spans="4:7" ht="13.5" customHeight="1">
      <c r="D4" s="163"/>
      <c r="E4" s="163"/>
      <c r="F4" s="163"/>
      <c r="G4" s="163"/>
    </row>
    <row r="5" ht="18.75">
      <c r="A5" s="2"/>
    </row>
    <row r="6" spans="1:7" ht="40.5" customHeight="1">
      <c r="A6" s="176" t="s">
        <v>62</v>
      </c>
      <c r="B6" s="176"/>
      <c r="C6" s="176"/>
      <c r="D6" s="176"/>
      <c r="E6" s="176"/>
      <c r="F6" s="176"/>
      <c r="G6" s="176"/>
    </row>
    <row r="7" spans="1:2" ht="18.75">
      <c r="A7" s="159">
        <v>24533000000</v>
      </c>
      <c r="B7" s="159"/>
    </row>
    <row r="8" ht="15.75">
      <c r="A8" s="4" t="s">
        <v>1</v>
      </c>
    </row>
    <row r="9" ht="15.75">
      <c r="G9" s="5" t="s">
        <v>3</v>
      </c>
    </row>
    <row r="10" spans="1:7" ht="22.5" customHeight="1">
      <c r="A10" s="156" t="s">
        <v>63</v>
      </c>
      <c r="B10" s="7" t="s">
        <v>64</v>
      </c>
      <c r="C10" s="6" t="s">
        <v>131</v>
      </c>
      <c r="D10" s="6" t="s">
        <v>132</v>
      </c>
      <c r="E10" s="6" t="s">
        <v>133</v>
      </c>
      <c r="F10" s="6" t="s">
        <v>135</v>
      </c>
      <c r="G10" s="6" t="s">
        <v>134</v>
      </c>
    </row>
    <row r="11" spans="1:7" ht="57.75" customHeight="1">
      <c r="A11" s="156"/>
      <c r="B11" s="7" t="s">
        <v>65</v>
      </c>
      <c r="C11" s="6" t="s">
        <v>7</v>
      </c>
      <c r="D11" s="6" t="s">
        <v>8</v>
      </c>
      <c r="E11" s="6" t="s">
        <v>9</v>
      </c>
      <c r="F11" s="6" t="s">
        <v>9</v>
      </c>
      <c r="G11" s="6" t="s">
        <v>9</v>
      </c>
    </row>
    <row r="12" spans="1:7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>
      <c r="A13" s="175" t="s">
        <v>151</v>
      </c>
      <c r="B13" s="8" t="s">
        <v>150</v>
      </c>
      <c r="C13" s="177">
        <f>C15+C16</f>
        <v>29962451.48</v>
      </c>
      <c r="D13" s="177">
        <f>D15+D16</f>
        <v>23892522</v>
      </c>
      <c r="E13" s="177">
        <f>E15+E16</f>
        <v>14216700</v>
      </c>
      <c r="F13" s="177">
        <f>F15+F16</f>
        <v>15238900</v>
      </c>
      <c r="G13" s="177">
        <f>G15+G16</f>
        <v>15067100</v>
      </c>
    </row>
    <row r="14" spans="1:7" ht="18.75">
      <c r="A14" s="175"/>
      <c r="B14" s="8" t="s">
        <v>66</v>
      </c>
      <c r="C14" s="177"/>
      <c r="D14" s="177"/>
      <c r="E14" s="177"/>
      <c r="F14" s="177"/>
      <c r="G14" s="177"/>
    </row>
    <row r="15" spans="1:7" ht="18.75">
      <c r="A15" s="9" t="s">
        <v>12</v>
      </c>
      <c r="B15" s="8" t="s">
        <v>13</v>
      </c>
      <c r="C15" s="74">
        <v>24341253</v>
      </c>
      <c r="D15" s="75">
        <v>19141359</v>
      </c>
      <c r="E15" s="74">
        <v>13507200</v>
      </c>
      <c r="F15" s="76">
        <v>14529400</v>
      </c>
      <c r="G15" s="76">
        <v>15047100</v>
      </c>
    </row>
    <row r="16" spans="1:7" ht="18.75">
      <c r="A16" s="11" t="s">
        <v>12</v>
      </c>
      <c r="B16" s="8" t="s">
        <v>14</v>
      </c>
      <c r="C16" s="74">
        <f>74225.47+479325.95+1193045.2+242504.2+63713+388421.6+531479.26+2561993.8+61490+25000</f>
        <v>5621198.4799999995</v>
      </c>
      <c r="D16" s="75">
        <v>4751163</v>
      </c>
      <c r="E16" s="74">
        <v>709500</v>
      </c>
      <c r="F16" s="74">
        <v>709500</v>
      </c>
      <c r="G16" s="76">
        <v>20000</v>
      </c>
    </row>
    <row r="17" spans="1:7" ht="37.5">
      <c r="A17" s="175" t="s">
        <v>153</v>
      </c>
      <c r="B17" s="8" t="s">
        <v>152</v>
      </c>
      <c r="C17" s="174">
        <f>C19+C20</f>
        <v>46684851.72</v>
      </c>
      <c r="D17" s="174">
        <f>D19+D20</f>
        <v>58765578</v>
      </c>
      <c r="E17" s="174">
        <f>E19+E20</f>
        <v>55875200</v>
      </c>
      <c r="F17" s="174">
        <f>F19+F20</f>
        <v>60586300</v>
      </c>
      <c r="G17" s="174">
        <f>G19+G20</f>
        <v>65086000</v>
      </c>
    </row>
    <row r="18" spans="1:7" ht="18.75">
      <c r="A18" s="175"/>
      <c r="B18" s="8" t="s">
        <v>66</v>
      </c>
      <c r="C18" s="174"/>
      <c r="D18" s="174"/>
      <c r="E18" s="174"/>
      <c r="F18" s="174"/>
      <c r="G18" s="174"/>
    </row>
    <row r="19" spans="1:7" ht="18.75">
      <c r="A19" s="9" t="s">
        <v>12</v>
      </c>
      <c r="B19" s="8" t="s">
        <v>13</v>
      </c>
      <c r="C19" s="76">
        <v>42853189</v>
      </c>
      <c r="D19" s="76">
        <v>54936827</v>
      </c>
      <c r="E19" s="76">
        <v>54810200</v>
      </c>
      <c r="F19" s="76">
        <v>59491300</v>
      </c>
      <c r="G19" s="76">
        <v>63931000</v>
      </c>
    </row>
    <row r="20" spans="1:7" ht="18.75">
      <c r="A20" s="11" t="s">
        <v>12</v>
      </c>
      <c r="B20" s="8" t="s">
        <v>14</v>
      </c>
      <c r="C20" s="77">
        <f>3463185.41-129522.69+498000</f>
        <v>3831662.72</v>
      </c>
      <c r="D20" s="76">
        <v>3828751</v>
      </c>
      <c r="E20" s="76">
        <v>1065000</v>
      </c>
      <c r="F20" s="76">
        <v>1095000</v>
      </c>
      <c r="G20" s="76">
        <v>1155000</v>
      </c>
    </row>
    <row r="21" spans="1:7" ht="37.5">
      <c r="A21" s="175" t="s">
        <v>155</v>
      </c>
      <c r="B21" s="8" t="s">
        <v>154</v>
      </c>
      <c r="C21" s="174">
        <f>C23+C24</f>
        <v>6065236.52</v>
      </c>
      <c r="D21" s="174">
        <f>D23+D24</f>
        <v>5874905</v>
      </c>
      <c r="E21" s="174">
        <f>E23+E24</f>
        <v>5508300</v>
      </c>
      <c r="F21" s="174">
        <f>F23+F24</f>
        <v>5907900</v>
      </c>
      <c r="G21" s="174">
        <f>G23+G24</f>
        <v>6217700</v>
      </c>
    </row>
    <row r="22" spans="1:7" ht="18.75">
      <c r="A22" s="175"/>
      <c r="B22" s="8" t="s">
        <v>66</v>
      </c>
      <c r="C22" s="174"/>
      <c r="D22" s="174"/>
      <c r="E22" s="174"/>
      <c r="F22" s="174"/>
      <c r="G22" s="174"/>
    </row>
    <row r="23" spans="1:7" ht="18.75">
      <c r="A23" s="9" t="s">
        <v>12</v>
      </c>
      <c r="B23" s="8" t="s">
        <v>13</v>
      </c>
      <c r="C23" s="76">
        <v>5894981</v>
      </c>
      <c r="D23" s="76">
        <v>5834043</v>
      </c>
      <c r="E23" s="76">
        <v>5478300</v>
      </c>
      <c r="F23" s="76">
        <v>5877900</v>
      </c>
      <c r="G23" s="76">
        <v>6187700</v>
      </c>
    </row>
    <row r="24" spans="1:7" ht="18.75">
      <c r="A24" s="11" t="s">
        <v>12</v>
      </c>
      <c r="B24" s="8" t="s">
        <v>14</v>
      </c>
      <c r="C24" s="77">
        <f>170255.52</f>
        <v>170255.52</v>
      </c>
      <c r="D24" s="76">
        <v>40862</v>
      </c>
      <c r="E24" s="76">
        <v>30000</v>
      </c>
      <c r="F24" s="76">
        <v>30000</v>
      </c>
      <c r="G24" s="76">
        <v>30000</v>
      </c>
    </row>
    <row r="25" spans="1:7" ht="37.5">
      <c r="A25" s="175" t="s">
        <v>156</v>
      </c>
      <c r="B25" s="8" t="s">
        <v>157</v>
      </c>
      <c r="C25" s="174">
        <f>C27+C28</f>
        <v>5021630.01</v>
      </c>
      <c r="D25" s="174">
        <f>D27+D28</f>
        <v>5715815</v>
      </c>
      <c r="E25" s="174">
        <f>E27+E28</f>
        <v>5323500</v>
      </c>
      <c r="F25" s="174">
        <f>F27+F28</f>
        <v>5714100</v>
      </c>
      <c r="G25" s="174">
        <f>G27+G28</f>
        <v>6139000</v>
      </c>
    </row>
    <row r="26" spans="1:7" ht="18.75">
      <c r="A26" s="175"/>
      <c r="B26" s="8" t="s">
        <v>66</v>
      </c>
      <c r="C26" s="174"/>
      <c r="D26" s="174"/>
      <c r="E26" s="174"/>
      <c r="F26" s="174"/>
      <c r="G26" s="174"/>
    </row>
    <row r="27" spans="1:7" ht="18.75">
      <c r="A27" s="9" t="s">
        <v>12</v>
      </c>
      <c r="B27" s="8" t="s">
        <v>13</v>
      </c>
      <c r="C27" s="76">
        <v>4852877</v>
      </c>
      <c r="D27" s="76">
        <v>5537739</v>
      </c>
      <c r="E27" s="76">
        <v>5163500</v>
      </c>
      <c r="F27" s="76">
        <v>5554100</v>
      </c>
      <c r="G27" s="76">
        <v>5979000</v>
      </c>
    </row>
    <row r="28" spans="1:7" ht="18.75">
      <c r="A28" s="11" t="s">
        <v>12</v>
      </c>
      <c r="B28" s="8" t="s">
        <v>14</v>
      </c>
      <c r="C28" s="77">
        <f>39230.32+129522.69</f>
        <v>168753.01</v>
      </c>
      <c r="D28" s="76">
        <v>178076</v>
      </c>
      <c r="E28" s="76">
        <v>160000</v>
      </c>
      <c r="F28" s="76">
        <v>160000</v>
      </c>
      <c r="G28" s="76">
        <v>160000</v>
      </c>
    </row>
    <row r="29" spans="1:7" ht="37.5">
      <c r="A29" s="175" t="s">
        <v>158</v>
      </c>
      <c r="B29" s="8" t="s">
        <v>159</v>
      </c>
      <c r="C29" s="174">
        <f>C31+C32</f>
        <v>4350808</v>
      </c>
      <c r="D29" s="174">
        <f>D31+D32</f>
        <v>4618100</v>
      </c>
      <c r="E29" s="174">
        <f>E31+E32</f>
        <v>4236200</v>
      </c>
      <c r="F29" s="174">
        <f>F31+F32</f>
        <v>4544300</v>
      </c>
      <c r="G29" s="174">
        <f>G31+G32</f>
        <v>4878200</v>
      </c>
    </row>
    <row r="30" spans="1:7" ht="18.75">
      <c r="A30" s="175"/>
      <c r="B30" s="8" t="s">
        <v>66</v>
      </c>
      <c r="C30" s="174"/>
      <c r="D30" s="174"/>
      <c r="E30" s="174"/>
      <c r="F30" s="174"/>
      <c r="G30" s="174"/>
    </row>
    <row r="31" spans="1:7" ht="18.75">
      <c r="A31" s="9" t="s">
        <v>12</v>
      </c>
      <c r="B31" s="8" t="s">
        <v>13</v>
      </c>
      <c r="C31" s="76">
        <v>4324808</v>
      </c>
      <c r="D31" s="76">
        <v>4568100</v>
      </c>
      <c r="E31" s="74">
        <v>4236200</v>
      </c>
      <c r="F31" s="74">
        <v>4544300</v>
      </c>
      <c r="G31" s="74">
        <v>4878200</v>
      </c>
    </row>
    <row r="32" spans="1:7" ht="18.75">
      <c r="A32" s="11" t="s">
        <v>12</v>
      </c>
      <c r="B32" s="8" t="s">
        <v>14</v>
      </c>
      <c r="C32" s="76">
        <f>26000</f>
        <v>26000</v>
      </c>
      <c r="D32" s="76">
        <v>50000</v>
      </c>
      <c r="E32" s="76"/>
      <c r="F32" s="76"/>
      <c r="G32" s="76"/>
    </row>
    <row r="33" spans="1:7" ht="56.25">
      <c r="A33" s="175" t="s">
        <v>160</v>
      </c>
      <c r="B33" s="8" t="s">
        <v>161</v>
      </c>
      <c r="C33" s="174">
        <f>C35+C36</f>
        <v>5835593.970000001</v>
      </c>
      <c r="D33" s="174">
        <f>D35+D36</f>
        <v>3571541</v>
      </c>
      <c r="E33" s="174">
        <f>E35+E36</f>
        <v>2884300</v>
      </c>
      <c r="F33" s="174">
        <f>F35+F36</f>
        <v>2851600</v>
      </c>
      <c r="G33" s="174">
        <f>G35+G36</f>
        <v>2883800</v>
      </c>
    </row>
    <row r="34" spans="1:7" ht="18.75">
      <c r="A34" s="175"/>
      <c r="B34" s="8" t="s">
        <v>66</v>
      </c>
      <c r="C34" s="174"/>
      <c r="D34" s="174"/>
      <c r="E34" s="174"/>
      <c r="F34" s="174"/>
      <c r="G34" s="174"/>
    </row>
    <row r="35" spans="1:7" ht="18.75">
      <c r="A35" s="9" t="s">
        <v>12</v>
      </c>
      <c r="B35" s="8" t="s">
        <v>13</v>
      </c>
      <c r="C35" s="76">
        <v>3808928</v>
      </c>
      <c r="D35" s="76">
        <v>3366041</v>
      </c>
      <c r="E35" s="76">
        <v>2808800</v>
      </c>
      <c r="F35" s="76">
        <v>2776100</v>
      </c>
      <c r="G35" s="76">
        <v>2808800</v>
      </c>
    </row>
    <row r="36" spans="1:7" ht="18.75">
      <c r="A36" s="11" t="s">
        <v>12</v>
      </c>
      <c r="B36" s="8" t="s">
        <v>14</v>
      </c>
      <c r="C36" s="76">
        <f>26898.88+85000+488266.99+99800+1258000+68700.1</f>
        <v>2026665.9700000002</v>
      </c>
      <c r="D36" s="76">
        <v>205500</v>
      </c>
      <c r="E36" s="76">
        <v>75500</v>
      </c>
      <c r="F36" s="76">
        <v>75500</v>
      </c>
      <c r="G36" s="76">
        <v>75000</v>
      </c>
    </row>
    <row r="37" spans="1:7" ht="42" customHeight="1">
      <c r="A37" s="175" t="s">
        <v>162</v>
      </c>
      <c r="B37" s="22" t="s">
        <v>163</v>
      </c>
      <c r="C37" s="174">
        <f>C39+C40</f>
        <v>1859086</v>
      </c>
      <c r="D37" s="174">
        <f>D39+D40</f>
        <v>2983100</v>
      </c>
      <c r="E37" s="174">
        <f>E39+E40</f>
        <v>2894900</v>
      </c>
      <c r="F37" s="174">
        <f>F39+F40</f>
        <v>2974700</v>
      </c>
      <c r="G37" s="174">
        <f>G39+G40</f>
        <v>3148700</v>
      </c>
    </row>
    <row r="38" spans="1:7" ht="18.75">
      <c r="A38" s="175"/>
      <c r="B38" s="8" t="s">
        <v>66</v>
      </c>
      <c r="C38" s="174"/>
      <c r="D38" s="174"/>
      <c r="E38" s="174"/>
      <c r="F38" s="174"/>
      <c r="G38" s="174"/>
    </row>
    <row r="39" spans="1:7" ht="18.75">
      <c r="A39" s="9" t="s">
        <v>12</v>
      </c>
      <c r="B39" s="8" t="s">
        <v>13</v>
      </c>
      <c r="C39" s="76">
        <v>1859086</v>
      </c>
      <c r="D39" s="76">
        <v>2937100</v>
      </c>
      <c r="E39" s="76">
        <v>2894900</v>
      </c>
      <c r="F39" s="76">
        <v>2974700</v>
      </c>
      <c r="G39" s="76">
        <v>3148700</v>
      </c>
    </row>
    <row r="40" spans="1:7" ht="18.75">
      <c r="A40" s="11" t="s">
        <v>12</v>
      </c>
      <c r="B40" s="8" t="s">
        <v>14</v>
      </c>
      <c r="C40" s="76"/>
      <c r="D40" s="76">
        <v>46000</v>
      </c>
      <c r="E40" s="76"/>
      <c r="F40" s="76"/>
      <c r="G40" s="76"/>
    </row>
    <row r="41" spans="1:7" ht="30" customHeight="1">
      <c r="A41" s="78" t="s">
        <v>12</v>
      </c>
      <c r="B41" s="73" t="s">
        <v>67</v>
      </c>
      <c r="C41" s="79">
        <f>C42+C43</f>
        <v>99779657.7</v>
      </c>
      <c r="D41" s="138">
        <f>D42+D43</f>
        <v>105421561</v>
      </c>
      <c r="E41" s="79">
        <f>E42+E43</f>
        <v>90939100</v>
      </c>
      <c r="F41" s="79">
        <f>F42+F43</f>
        <v>97817800</v>
      </c>
      <c r="G41" s="79">
        <f>G42+G43</f>
        <v>103420500</v>
      </c>
    </row>
    <row r="42" spans="1:7" ht="30" customHeight="1">
      <c r="A42" s="78" t="s">
        <v>12</v>
      </c>
      <c r="B42" s="73" t="s">
        <v>13</v>
      </c>
      <c r="C42" s="79">
        <f aca="true" t="shared" si="0" ref="C42:E43">C39+C35+C31+C27+C23+C19+C15</f>
        <v>87935122</v>
      </c>
      <c r="D42" s="79">
        <f t="shared" si="0"/>
        <v>96321209</v>
      </c>
      <c r="E42" s="79">
        <f t="shared" si="0"/>
        <v>88899100</v>
      </c>
      <c r="F42" s="79">
        <f>F39+F35+F31+F27+F23+F19+F15</f>
        <v>95747800</v>
      </c>
      <c r="G42" s="79">
        <f>G39+G35+G31+G27+G23+G19+G15</f>
        <v>101980500</v>
      </c>
    </row>
    <row r="43" spans="1:7" ht="30" customHeight="1">
      <c r="A43" s="78" t="s">
        <v>12</v>
      </c>
      <c r="B43" s="73" t="s">
        <v>14</v>
      </c>
      <c r="C43" s="79">
        <f t="shared" si="0"/>
        <v>11844535.7</v>
      </c>
      <c r="D43" s="79">
        <f t="shared" si="0"/>
        <v>9100352</v>
      </c>
      <c r="E43" s="79">
        <f t="shared" si="0"/>
        <v>2040000</v>
      </c>
      <c r="F43" s="79">
        <f>F40+F36+F32+F28+F24+F20+F16</f>
        <v>2070000</v>
      </c>
      <c r="G43" s="79">
        <f>G40+G36+G32+G28+G24+G20+G16</f>
        <v>1440000</v>
      </c>
    </row>
    <row r="44" spans="3:7" ht="12.75">
      <c r="C44" s="137"/>
      <c r="D44" s="137"/>
      <c r="E44" s="137"/>
      <c r="F44" s="137"/>
      <c r="G44" s="137"/>
    </row>
    <row r="45" spans="2:7" ht="33" customHeight="1">
      <c r="B45" s="173" t="s">
        <v>223</v>
      </c>
      <c r="C45" s="173"/>
      <c r="D45" s="60"/>
      <c r="E45" s="72" t="s">
        <v>224</v>
      </c>
      <c r="F45" s="60"/>
      <c r="G45" s="60"/>
    </row>
  </sheetData>
  <sheetProtection/>
  <mergeCells count="50">
    <mergeCell ref="A13:A14"/>
    <mergeCell ref="C13:C14"/>
    <mergeCell ref="F13:F14"/>
    <mergeCell ref="G17:G18"/>
    <mergeCell ref="D1:G1"/>
    <mergeCell ref="D2:G2"/>
    <mergeCell ref="D3:G3"/>
    <mergeCell ref="D4:G4"/>
    <mergeCell ref="E17:E18"/>
    <mergeCell ref="A25:A26"/>
    <mergeCell ref="G21:G22"/>
    <mergeCell ref="A6:G6"/>
    <mergeCell ref="A7:B7"/>
    <mergeCell ref="A10:A11"/>
    <mergeCell ref="G13:G14"/>
    <mergeCell ref="D13:D14"/>
    <mergeCell ref="A21:A22"/>
    <mergeCell ref="F21:F22"/>
    <mergeCell ref="E13:E14"/>
    <mergeCell ref="A17:A18"/>
    <mergeCell ref="C17:C18"/>
    <mergeCell ref="D17:D18"/>
    <mergeCell ref="F17:F18"/>
    <mergeCell ref="E21:E22"/>
    <mergeCell ref="C21:C22"/>
    <mergeCell ref="D21:D22"/>
    <mergeCell ref="G29:G30"/>
    <mergeCell ref="C25:C26"/>
    <mergeCell ref="D25:D26"/>
    <mergeCell ref="E25:E26"/>
    <mergeCell ref="E29:E30"/>
    <mergeCell ref="F25:F26"/>
    <mergeCell ref="G25:G26"/>
    <mergeCell ref="F33:F34"/>
    <mergeCell ref="G33:G34"/>
    <mergeCell ref="A29:A30"/>
    <mergeCell ref="C29:C30"/>
    <mergeCell ref="D29:D30"/>
    <mergeCell ref="A33:A34"/>
    <mergeCell ref="C33:C34"/>
    <mergeCell ref="D33:D34"/>
    <mergeCell ref="E33:E34"/>
    <mergeCell ref="F29:F30"/>
    <mergeCell ref="B45:C45"/>
    <mergeCell ref="G37:G38"/>
    <mergeCell ref="A37:A38"/>
    <mergeCell ref="C37:C38"/>
    <mergeCell ref="D37:D38"/>
    <mergeCell ref="E37:E38"/>
    <mergeCell ref="F37:F38"/>
  </mergeCells>
  <conditionalFormatting sqref="E15 E16:F16 E31">
    <cfRule type="expression" priority="6" dxfId="5" stopIfTrue="1">
      <formula>B15=1</formula>
    </cfRule>
  </conditionalFormatting>
  <conditionalFormatting sqref="F31">
    <cfRule type="expression" priority="3" dxfId="5" stopIfTrue="1">
      <formula>B31=1</formula>
    </cfRule>
  </conditionalFormatting>
  <conditionalFormatting sqref="G31">
    <cfRule type="expression" priority="4" dxfId="5" stopIfTrue="1">
      <formula>B31=1</formula>
    </cfRule>
  </conditionalFormatting>
  <conditionalFormatting sqref="C16">
    <cfRule type="expression" priority="7" dxfId="5" stopIfTrue="1">
      <formula>#REF!=1</formula>
    </cfRule>
  </conditionalFormatting>
  <conditionalFormatting sqref="C15">
    <cfRule type="expression" priority="1" dxfId="5" stopIfTrue="1">
      <formula>#REF!=1</formula>
    </cfRule>
  </conditionalFormatting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35">
      <selection activeCell="D2" sqref="D2:G3"/>
    </sheetView>
  </sheetViews>
  <sheetFormatPr defaultColWidth="9.140625" defaultRowHeight="12.75"/>
  <cols>
    <col min="1" max="1" width="8.57421875" style="0" customWidth="1"/>
    <col min="2" max="2" width="36.57421875" style="0" customWidth="1"/>
    <col min="3" max="3" width="11.57421875" style="0" bestFit="1" customWidth="1"/>
    <col min="4" max="4" width="14.140625" style="0" customWidth="1"/>
    <col min="5" max="6" width="11.57421875" style="0" bestFit="1" customWidth="1"/>
    <col min="7" max="7" width="12.7109375" style="0" customWidth="1"/>
    <col min="8" max="8" width="10.00390625" style="0" bestFit="1" customWidth="1"/>
  </cols>
  <sheetData>
    <row r="1" spans="4:7" ht="12.75" customHeight="1">
      <c r="D1" s="161" t="s">
        <v>75</v>
      </c>
      <c r="E1" s="161"/>
      <c r="F1" s="161"/>
      <c r="G1" s="161"/>
    </row>
    <row r="2" spans="4:7" ht="18" customHeight="1">
      <c r="D2" s="162" t="s">
        <v>369</v>
      </c>
      <c r="E2" s="162"/>
      <c r="F2" s="162"/>
      <c r="G2" s="162"/>
    </row>
    <row r="3" spans="4:7" ht="12.75" customHeight="1">
      <c r="D3" s="161" t="s">
        <v>370</v>
      </c>
      <c r="E3" s="161"/>
      <c r="F3" s="161"/>
      <c r="G3" s="161"/>
    </row>
    <row r="4" spans="4:7" ht="12.75" customHeight="1">
      <c r="D4" s="163"/>
      <c r="E4" s="163"/>
      <c r="F4" s="163"/>
      <c r="G4" s="163"/>
    </row>
    <row r="5" ht="18.75">
      <c r="A5" s="1"/>
    </row>
    <row r="6" spans="1:7" ht="18.75">
      <c r="A6" s="160" t="s">
        <v>76</v>
      </c>
      <c r="B6" s="160"/>
      <c r="C6" s="160"/>
      <c r="D6" s="160"/>
      <c r="E6" s="160"/>
      <c r="F6" s="160"/>
      <c r="G6" s="160"/>
    </row>
    <row r="7" spans="1:7" ht="42.75" customHeight="1">
      <c r="A7" s="176" t="s">
        <v>77</v>
      </c>
      <c r="B7" s="176"/>
      <c r="C7" s="176"/>
      <c r="D7" s="176"/>
      <c r="E7" s="176"/>
      <c r="F7" s="176"/>
      <c r="G7" s="176"/>
    </row>
    <row r="8" spans="1:2" ht="18.75">
      <c r="A8" s="159">
        <v>24533000000</v>
      </c>
      <c r="B8" s="159"/>
    </row>
    <row r="9" ht="15.75">
      <c r="A9" s="4" t="s">
        <v>1</v>
      </c>
    </row>
    <row r="10" ht="15.75">
      <c r="G10" s="5" t="s">
        <v>3</v>
      </c>
    </row>
    <row r="11" spans="1:7" ht="26.25" customHeight="1">
      <c r="A11" s="156" t="s">
        <v>2</v>
      </c>
      <c r="B11" s="156" t="s">
        <v>23</v>
      </c>
      <c r="C11" s="6" t="s">
        <v>131</v>
      </c>
      <c r="D11" s="6" t="s">
        <v>132</v>
      </c>
      <c r="E11" s="6" t="s">
        <v>133</v>
      </c>
      <c r="F11" s="6" t="s">
        <v>135</v>
      </c>
      <c r="G11" s="6" t="s">
        <v>134</v>
      </c>
    </row>
    <row r="12" spans="1:7" ht="12.75">
      <c r="A12" s="156"/>
      <c r="B12" s="156"/>
      <c r="C12" s="6" t="s">
        <v>7</v>
      </c>
      <c r="D12" s="6" t="s">
        <v>8</v>
      </c>
      <c r="E12" s="6" t="s">
        <v>9</v>
      </c>
      <c r="F12" s="6" t="s">
        <v>9</v>
      </c>
      <c r="G12" s="6" t="s">
        <v>9</v>
      </c>
    </row>
    <row r="13" spans="1:7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36" customHeight="1">
      <c r="A14" s="9">
        <v>100</v>
      </c>
      <c r="B14" s="8" t="s">
        <v>78</v>
      </c>
      <c r="C14" s="76">
        <f>C15+C16</f>
        <v>21104106</v>
      </c>
      <c r="D14" s="77">
        <f>D15+D16</f>
        <v>18637847</v>
      </c>
      <c r="E14" s="76">
        <f>E15+E16</f>
        <v>14521900</v>
      </c>
      <c r="F14" s="76">
        <f>F15+F16</f>
        <v>15645320</v>
      </c>
      <c r="G14" s="76">
        <f>G15+G16</f>
        <v>15958700</v>
      </c>
    </row>
    <row r="15" spans="1:7" ht="18.75">
      <c r="A15" s="9" t="s">
        <v>12</v>
      </c>
      <c r="B15" s="8" t="s">
        <v>13</v>
      </c>
      <c r="C15" s="76">
        <v>21029880</v>
      </c>
      <c r="D15" s="76">
        <v>18565500</v>
      </c>
      <c r="E15" s="80">
        <v>14501900</v>
      </c>
      <c r="F15" s="80">
        <v>15625320</v>
      </c>
      <c r="G15" s="80">
        <v>15938700</v>
      </c>
    </row>
    <row r="16" spans="1:7" ht="18.75">
      <c r="A16" s="11" t="s">
        <v>12</v>
      </c>
      <c r="B16" s="8" t="s">
        <v>14</v>
      </c>
      <c r="C16" s="76">
        <v>74226</v>
      </c>
      <c r="D16" s="77">
        <v>72347</v>
      </c>
      <c r="E16" s="76">
        <v>20000</v>
      </c>
      <c r="F16" s="76">
        <v>20000</v>
      </c>
      <c r="G16" s="76">
        <v>20000</v>
      </c>
    </row>
    <row r="17" spans="1:7" ht="18.75">
      <c r="A17" s="9">
        <v>1000</v>
      </c>
      <c r="B17" s="8" t="s">
        <v>79</v>
      </c>
      <c r="C17" s="76">
        <f>C18+C19</f>
        <v>48472195</v>
      </c>
      <c r="D17" s="76">
        <f>D18+D19</f>
        <v>62391138.43</v>
      </c>
      <c r="E17" s="76">
        <f>E18+E19</f>
        <v>59513220</v>
      </c>
      <c r="F17" s="76">
        <f>F18+F19</f>
        <v>64512780</v>
      </c>
      <c r="G17" s="76">
        <f>G18+G19</f>
        <v>69318770</v>
      </c>
    </row>
    <row r="18" spans="1:7" ht="18.75">
      <c r="A18" s="9" t="s">
        <v>12</v>
      </c>
      <c r="B18" s="8" t="s">
        <v>13</v>
      </c>
      <c r="C18" s="76">
        <v>45009010</v>
      </c>
      <c r="D18" s="76">
        <v>58403627</v>
      </c>
      <c r="E18" s="76">
        <v>58288220</v>
      </c>
      <c r="F18" s="76">
        <v>63257780</v>
      </c>
      <c r="G18" s="76">
        <v>68003770</v>
      </c>
    </row>
    <row r="19" spans="1:7" ht="18.75">
      <c r="A19" s="11" t="s">
        <v>12</v>
      </c>
      <c r="B19" s="8" t="s">
        <v>14</v>
      </c>
      <c r="C19" s="76">
        <v>3463185</v>
      </c>
      <c r="D19" s="77">
        <v>3987511.43</v>
      </c>
      <c r="E19" s="76">
        <f>1065000+160000</f>
        <v>1225000</v>
      </c>
      <c r="F19" s="76">
        <f>1095000+160000</f>
        <v>1255000</v>
      </c>
      <c r="G19" s="76">
        <f>1155000+160000</f>
        <v>1315000</v>
      </c>
    </row>
    <row r="20" spans="1:7" ht="34.5" customHeight="1">
      <c r="A20" s="9">
        <v>2000</v>
      </c>
      <c r="B20" s="8" t="s">
        <v>80</v>
      </c>
      <c r="C20" s="76">
        <f>C21+C22</f>
        <v>7356807</v>
      </c>
      <c r="D20" s="76">
        <f>D21+D22</f>
        <v>4907100</v>
      </c>
      <c r="E20" s="76">
        <f>E21+E22</f>
        <v>2277000</v>
      </c>
      <c r="F20" s="76">
        <f>F21+F22</f>
        <v>2440000</v>
      </c>
      <c r="G20" s="76">
        <f>G21+G22</f>
        <v>2687000</v>
      </c>
    </row>
    <row r="21" spans="1:7" ht="18.75">
      <c r="A21" s="9" t="s">
        <v>12</v>
      </c>
      <c r="B21" s="8" t="s">
        <v>13</v>
      </c>
      <c r="C21" s="76">
        <v>6877481</v>
      </c>
      <c r="D21" s="76">
        <v>4907100</v>
      </c>
      <c r="E21" s="76">
        <v>2277000</v>
      </c>
      <c r="F21" s="76">
        <v>2440000</v>
      </c>
      <c r="G21" s="76">
        <v>2687000</v>
      </c>
    </row>
    <row r="22" spans="1:7" ht="18.75">
      <c r="A22" s="11" t="s">
        <v>12</v>
      </c>
      <c r="B22" s="8" t="s">
        <v>14</v>
      </c>
      <c r="C22" s="76">
        <v>479326</v>
      </c>
      <c r="D22" s="76"/>
      <c r="E22" s="76"/>
      <c r="F22" s="76"/>
      <c r="G22" s="76"/>
    </row>
    <row r="23" spans="1:7" ht="36" customHeight="1">
      <c r="A23" s="9">
        <v>3000</v>
      </c>
      <c r="B23" s="8" t="s">
        <v>81</v>
      </c>
      <c r="C23" s="76">
        <f>C24+C25</f>
        <v>3815166</v>
      </c>
      <c r="D23" s="77">
        <f>D24+D25</f>
        <v>3605914</v>
      </c>
      <c r="E23" s="76">
        <f>E24+E25</f>
        <v>3664700</v>
      </c>
      <c r="F23" s="76">
        <f>F24+F25</f>
        <v>3909300</v>
      </c>
      <c r="G23" s="76">
        <f>G24+G25</f>
        <v>4181000</v>
      </c>
    </row>
    <row r="24" spans="1:7" ht="18.75">
      <c r="A24" s="9" t="s">
        <v>12</v>
      </c>
      <c r="B24" s="14" t="s">
        <v>13</v>
      </c>
      <c r="C24" s="76">
        <v>3618011</v>
      </c>
      <c r="D24" s="76">
        <v>3516552</v>
      </c>
      <c r="E24" s="76">
        <v>3594200</v>
      </c>
      <c r="F24" s="76">
        <v>3838800</v>
      </c>
      <c r="G24" s="76">
        <v>4111000</v>
      </c>
    </row>
    <row r="25" spans="1:7" ht="18.75">
      <c r="A25" s="11" t="s">
        <v>12</v>
      </c>
      <c r="B25" s="14" t="s">
        <v>14</v>
      </c>
      <c r="C25" s="76">
        <v>197155</v>
      </c>
      <c r="D25" s="77">
        <v>89362</v>
      </c>
      <c r="E25" s="76">
        <f>30000+40500</f>
        <v>70500</v>
      </c>
      <c r="F25" s="76">
        <f>30000+40500</f>
        <v>70500</v>
      </c>
      <c r="G25" s="76">
        <f>30000+40000</f>
        <v>70000</v>
      </c>
    </row>
    <row r="26" spans="1:7" ht="35.25" customHeight="1">
      <c r="A26" s="9">
        <v>4000</v>
      </c>
      <c r="B26" s="8" t="s">
        <v>82</v>
      </c>
      <c r="C26" s="76">
        <f>C27+C28</f>
        <v>1646521</v>
      </c>
      <c r="D26" s="77">
        <f>D27+D28</f>
        <v>1927354</v>
      </c>
      <c r="E26" s="76">
        <f>E27+E28</f>
        <v>1796280</v>
      </c>
      <c r="F26" s="76">
        <f>F27+F28</f>
        <v>1927700</v>
      </c>
      <c r="G26" s="76">
        <f>G27+G28</f>
        <v>2058830</v>
      </c>
    </row>
    <row r="27" spans="1:7" ht="18.75">
      <c r="A27" s="9" t="s">
        <v>12</v>
      </c>
      <c r="B27" s="8" t="s">
        <v>13</v>
      </c>
      <c r="C27" s="76">
        <v>1607291</v>
      </c>
      <c r="D27" s="76">
        <v>1908039</v>
      </c>
      <c r="E27" s="76">
        <v>1796280</v>
      </c>
      <c r="F27" s="76">
        <v>1927700</v>
      </c>
      <c r="G27" s="76">
        <v>2058830</v>
      </c>
    </row>
    <row r="28" spans="1:7" ht="18.75">
      <c r="A28" s="11" t="s">
        <v>12</v>
      </c>
      <c r="B28" s="8" t="s">
        <v>14</v>
      </c>
      <c r="C28" s="76">
        <v>39230</v>
      </c>
      <c r="D28" s="77">
        <v>19315</v>
      </c>
      <c r="E28" s="76"/>
      <c r="F28" s="76"/>
      <c r="G28" s="76"/>
    </row>
    <row r="29" spans="1:7" ht="36.75" customHeight="1">
      <c r="A29" s="9">
        <v>5000</v>
      </c>
      <c r="B29" s="8" t="s">
        <v>83</v>
      </c>
      <c r="C29" s="76">
        <f>C30+C31</f>
        <v>5039451</v>
      </c>
      <c r="D29" s="77">
        <f>D30+D31</f>
        <v>4600755</v>
      </c>
      <c r="E29" s="76">
        <f>E30+E31</f>
        <v>3802200</v>
      </c>
      <c r="F29" s="76">
        <f>F30+F31</f>
        <v>4085300</v>
      </c>
      <c r="G29" s="76">
        <f>G30+G31</f>
        <v>4389200</v>
      </c>
    </row>
    <row r="30" spans="1:7" ht="18.75">
      <c r="A30" s="9" t="s">
        <v>12</v>
      </c>
      <c r="B30" s="8" t="s">
        <v>13</v>
      </c>
      <c r="C30" s="76">
        <v>3820406</v>
      </c>
      <c r="D30" s="76">
        <v>4093800</v>
      </c>
      <c r="E30" s="76">
        <v>3802200</v>
      </c>
      <c r="F30" s="76">
        <v>4085300</v>
      </c>
      <c r="G30" s="76">
        <v>4389200</v>
      </c>
    </row>
    <row r="31" spans="1:7" ht="18.75">
      <c r="A31" s="11" t="s">
        <v>12</v>
      </c>
      <c r="B31" s="8" t="s">
        <v>14</v>
      </c>
      <c r="C31" s="76">
        <v>1219045</v>
      </c>
      <c r="D31" s="77">
        <v>506955</v>
      </c>
      <c r="E31" s="76"/>
      <c r="F31" s="76"/>
      <c r="G31" s="76"/>
    </row>
    <row r="32" spans="1:7" ht="37.5">
      <c r="A32" s="9">
        <v>6000</v>
      </c>
      <c r="B32" s="8" t="s">
        <v>84</v>
      </c>
      <c r="C32" s="76">
        <f>C33+C34</f>
        <v>3945801</v>
      </c>
      <c r="D32" s="77">
        <f>D33+D34</f>
        <v>2583037</v>
      </c>
      <c r="E32" s="76">
        <f>E33+E34</f>
        <v>2223800</v>
      </c>
      <c r="F32" s="76">
        <f>F33+F34</f>
        <v>2171100</v>
      </c>
      <c r="G32" s="76">
        <f>G33+G34</f>
        <v>2183800</v>
      </c>
    </row>
    <row r="33" spans="1:7" ht="18.75">
      <c r="A33" s="9" t="s">
        <v>12</v>
      </c>
      <c r="B33" s="8" t="s">
        <v>13</v>
      </c>
      <c r="C33" s="76">
        <f>3030230</f>
        <v>3030230</v>
      </c>
      <c r="D33" s="76">
        <v>2525541</v>
      </c>
      <c r="E33" s="76">
        <v>2223800</v>
      </c>
      <c r="F33" s="76">
        <v>2171100</v>
      </c>
      <c r="G33" s="76">
        <v>2183800</v>
      </c>
    </row>
    <row r="34" spans="1:7" ht="18.75">
      <c r="A34" s="11" t="s">
        <v>12</v>
      </c>
      <c r="B34" s="8" t="s">
        <v>14</v>
      </c>
      <c r="C34" s="76">
        <v>915571</v>
      </c>
      <c r="D34" s="77">
        <v>57496</v>
      </c>
      <c r="E34" s="76"/>
      <c r="F34" s="76"/>
      <c r="G34" s="76"/>
    </row>
    <row r="35" spans="1:7" ht="34.5" customHeight="1">
      <c r="A35" s="9">
        <v>7000</v>
      </c>
      <c r="B35" s="8" t="s">
        <v>85</v>
      </c>
      <c r="C35" s="76">
        <f>C36+C37</f>
        <v>5824539</v>
      </c>
      <c r="D35" s="77">
        <f>D36+D37</f>
        <v>4977766</v>
      </c>
      <c r="E35" s="76">
        <f>E36+E37</f>
        <v>1143200</v>
      </c>
      <c r="F35" s="76">
        <f>F36+F37</f>
        <v>1132700</v>
      </c>
      <c r="G35" s="76">
        <f>G36+G37</f>
        <v>455600</v>
      </c>
    </row>
    <row r="36" spans="1:7" ht="18.75">
      <c r="A36" s="9" t="s">
        <v>12</v>
      </c>
      <c r="B36" s="8" t="s">
        <v>13</v>
      </c>
      <c r="C36" s="76">
        <v>461441</v>
      </c>
      <c r="D36" s="76">
        <v>645400</v>
      </c>
      <c r="E36" s="76">
        <v>453700</v>
      </c>
      <c r="F36" s="76">
        <v>443200</v>
      </c>
      <c r="G36" s="76">
        <v>455600</v>
      </c>
    </row>
    <row r="37" spans="1:7" ht="18.75">
      <c r="A37" s="11" t="s">
        <v>12</v>
      </c>
      <c r="B37" s="8" t="s">
        <v>14</v>
      </c>
      <c r="C37" s="76">
        <v>5363098</v>
      </c>
      <c r="D37" s="77">
        <v>4332366</v>
      </c>
      <c r="E37" s="76">
        <v>689500</v>
      </c>
      <c r="F37" s="76">
        <v>689500</v>
      </c>
      <c r="G37" s="76"/>
    </row>
    <row r="38" spans="1:7" ht="18.75">
      <c r="A38" s="15" t="s">
        <v>86</v>
      </c>
      <c r="B38" s="8" t="s">
        <v>87</v>
      </c>
      <c r="C38" s="76">
        <f>C39+C40</f>
        <v>1425072</v>
      </c>
      <c r="D38" s="76">
        <f>D39+D40</f>
        <v>677650</v>
      </c>
      <c r="E38" s="76">
        <f>E39+E40</f>
        <v>1468300</v>
      </c>
      <c r="F38" s="76">
        <f>F39+F40</f>
        <v>1229200</v>
      </c>
      <c r="G38" s="76">
        <f>G39+G40</f>
        <v>1285200</v>
      </c>
    </row>
    <row r="39" spans="1:7" ht="18.75">
      <c r="A39" s="9" t="s">
        <v>12</v>
      </c>
      <c r="B39" s="8" t="s">
        <v>13</v>
      </c>
      <c r="C39" s="76">
        <v>1331372</v>
      </c>
      <c r="D39" s="76">
        <v>642650</v>
      </c>
      <c r="E39" s="76">
        <v>1433300</v>
      </c>
      <c r="F39" s="76">
        <v>1194200</v>
      </c>
      <c r="G39" s="76">
        <v>1250200</v>
      </c>
    </row>
    <row r="40" spans="1:7" ht="18.75">
      <c r="A40" s="11" t="s">
        <v>12</v>
      </c>
      <c r="B40" s="8" t="s">
        <v>14</v>
      </c>
      <c r="C40" s="76">
        <v>93700</v>
      </c>
      <c r="D40" s="76">
        <v>35000</v>
      </c>
      <c r="E40" s="76">
        <v>35000</v>
      </c>
      <c r="F40" s="76">
        <v>35000</v>
      </c>
      <c r="G40" s="76">
        <v>35000</v>
      </c>
    </row>
    <row r="41" spans="1:7" ht="36.75" customHeight="1">
      <c r="A41" s="9">
        <v>9000</v>
      </c>
      <c r="B41" s="8" t="s">
        <v>88</v>
      </c>
      <c r="C41" s="76">
        <f>C42+C43+C44</f>
        <v>1150000</v>
      </c>
      <c r="D41" s="76">
        <f>D42+D44</f>
        <v>1113000</v>
      </c>
      <c r="E41" s="76">
        <f>E42+E44</f>
        <v>528500</v>
      </c>
      <c r="F41" s="76">
        <f>F42+F44</f>
        <v>764400</v>
      </c>
      <c r="G41" s="76">
        <f>G42+G44</f>
        <v>902400</v>
      </c>
    </row>
    <row r="42" spans="1:7" ht="18.75">
      <c r="A42" s="9" t="s">
        <v>12</v>
      </c>
      <c r="B42" s="8" t="s">
        <v>89</v>
      </c>
      <c r="C42" s="76">
        <v>1150000</v>
      </c>
      <c r="D42" s="76">
        <f>D43</f>
        <v>1113000</v>
      </c>
      <c r="E42" s="76">
        <f>E43</f>
        <v>528500</v>
      </c>
      <c r="F42" s="76">
        <f>F43</f>
        <v>764400</v>
      </c>
      <c r="G42" s="76">
        <f>G43</f>
        <v>902400</v>
      </c>
    </row>
    <row r="43" spans="1:7" ht="18.75">
      <c r="A43" s="9">
        <v>9110</v>
      </c>
      <c r="B43" s="8" t="s">
        <v>90</v>
      </c>
      <c r="C43" s="76"/>
      <c r="D43" s="76">
        <v>1113000</v>
      </c>
      <c r="E43" s="76">
        <v>528500</v>
      </c>
      <c r="F43" s="76">
        <v>764400</v>
      </c>
      <c r="G43" s="76">
        <v>902400</v>
      </c>
    </row>
    <row r="44" spans="1:7" ht="18.75">
      <c r="A44" s="11" t="s">
        <v>12</v>
      </c>
      <c r="B44" s="8" t="s">
        <v>14</v>
      </c>
      <c r="C44" s="76"/>
      <c r="D44" s="76"/>
      <c r="E44" s="76"/>
      <c r="F44" s="76"/>
      <c r="G44" s="76"/>
    </row>
    <row r="45" spans="1:7" s="66" customFormat="1" ht="26.25" customHeight="1">
      <c r="A45" s="78" t="s">
        <v>12</v>
      </c>
      <c r="B45" s="73" t="s">
        <v>67</v>
      </c>
      <c r="C45" s="81">
        <f aca="true" t="shared" si="0" ref="C45:G46">C41+C38+C35+C32+C29+C26+C23+C20+C17+C14</f>
        <v>99779658</v>
      </c>
      <c r="D45" s="81">
        <f t="shared" si="0"/>
        <v>105421561.43</v>
      </c>
      <c r="E45" s="81">
        <f t="shared" si="0"/>
        <v>90939100</v>
      </c>
      <c r="F45" s="81">
        <f t="shared" si="0"/>
        <v>97817800</v>
      </c>
      <c r="G45" s="81">
        <f t="shared" si="0"/>
        <v>103420500</v>
      </c>
    </row>
    <row r="46" spans="1:7" s="66" customFormat="1" ht="26.25" customHeight="1">
      <c r="A46" s="78" t="s">
        <v>12</v>
      </c>
      <c r="B46" s="73" t="s">
        <v>13</v>
      </c>
      <c r="C46" s="81">
        <f t="shared" si="0"/>
        <v>87935122</v>
      </c>
      <c r="D46" s="81">
        <f t="shared" si="0"/>
        <v>96321209</v>
      </c>
      <c r="E46" s="81">
        <f t="shared" si="0"/>
        <v>88899100</v>
      </c>
      <c r="F46" s="81">
        <f t="shared" si="0"/>
        <v>95747800</v>
      </c>
      <c r="G46" s="81">
        <f t="shared" si="0"/>
        <v>101980500</v>
      </c>
    </row>
    <row r="47" spans="1:8" s="66" customFormat="1" ht="26.25" customHeight="1">
      <c r="A47" s="78" t="s">
        <v>12</v>
      </c>
      <c r="B47" s="73" t="s">
        <v>14</v>
      </c>
      <c r="C47" s="81">
        <f>C40+C37+C34+C31+C28+C25+C22+C19+C16</f>
        <v>11844536</v>
      </c>
      <c r="D47" s="82">
        <f>D40+D37+D34+D31+D28+D25+D22+D19+D16</f>
        <v>9100352.43</v>
      </c>
      <c r="E47" s="81">
        <f>E40+E37+E34+E31+E28+E25+E22+E19+E16</f>
        <v>2040000</v>
      </c>
      <c r="F47" s="81">
        <f>F40+F37+F34+F31+F28+F25+F22+F19+F16</f>
        <v>2070000</v>
      </c>
      <c r="G47" s="81">
        <f>G40+G37+G34+G31+G28+G25+G22+G19+G16</f>
        <v>1440000</v>
      </c>
      <c r="H47" s="83"/>
    </row>
    <row r="48" spans="1:7" ht="18.75">
      <c r="A48" s="13"/>
      <c r="C48" s="135"/>
      <c r="D48" s="135"/>
      <c r="E48" s="135"/>
      <c r="F48" s="135"/>
      <c r="G48" s="135"/>
    </row>
    <row r="49" ht="12.75">
      <c r="D49" s="57"/>
    </row>
    <row r="50" spans="2:7" ht="15.75">
      <c r="B50" s="173" t="s">
        <v>223</v>
      </c>
      <c r="C50" s="173"/>
      <c r="D50" s="60"/>
      <c r="E50" s="72" t="s">
        <v>224</v>
      </c>
      <c r="F50" s="60"/>
      <c r="G50" s="60"/>
    </row>
    <row r="51" spans="1:7" ht="20.25" customHeight="1">
      <c r="A51" s="178"/>
      <c r="B51" s="178"/>
      <c r="C51" s="178"/>
      <c r="D51" s="178"/>
      <c r="E51" s="178"/>
      <c r="F51" s="178"/>
      <c r="G51" s="178"/>
    </row>
    <row r="52" ht="18.75">
      <c r="A52" s="13"/>
    </row>
    <row r="53" ht="18.75">
      <c r="A53" s="13"/>
    </row>
    <row r="54" ht="18.75">
      <c r="A54" s="13"/>
    </row>
    <row r="55" ht="18.75">
      <c r="A55" s="13"/>
    </row>
    <row r="56" ht="18.75">
      <c r="A56" s="13"/>
    </row>
    <row r="57" spans="1:2" ht="15">
      <c r="A57" s="16"/>
      <c r="B57" s="17"/>
    </row>
  </sheetData>
  <sheetProtection/>
  <mergeCells count="11">
    <mergeCell ref="D1:G1"/>
    <mergeCell ref="D2:G2"/>
    <mergeCell ref="D3:G3"/>
    <mergeCell ref="D4:G4"/>
    <mergeCell ref="A51:G51"/>
    <mergeCell ref="A6:G6"/>
    <mergeCell ref="A7:G7"/>
    <mergeCell ref="A8:B8"/>
    <mergeCell ref="B50:C50"/>
    <mergeCell ref="A11:A12"/>
    <mergeCell ref="B11:B12"/>
  </mergeCells>
  <hyperlinks>
    <hyperlink ref="A38" location="_ftn1" display="_ftn1"/>
  </hyperlink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6"/>
  <sheetViews>
    <sheetView zoomScalePageLayoutView="0" workbookViewId="0" topLeftCell="A1">
      <selection activeCell="A4" sqref="A4:IV4"/>
    </sheetView>
  </sheetViews>
  <sheetFormatPr defaultColWidth="9.140625" defaultRowHeight="12.75"/>
  <cols>
    <col min="2" max="2" width="44.7109375" style="0" customWidth="1"/>
  </cols>
  <sheetData>
    <row r="1" spans="4:7" ht="15.75">
      <c r="D1" s="161" t="s">
        <v>91</v>
      </c>
      <c r="E1" s="161"/>
      <c r="F1" s="161"/>
      <c r="G1" s="161"/>
    </row>
    <row r="2" spans="4:7" ht="31.5" customHeight="1">
      <c r="D2" s="162" t="s">
        <v>369</v>
      </c>
      <c r="E2" s="162"/>
      <c r="F2" s="162"/>
      <c r="G2" s="162"/>
    </row>
    <row r="3" spans="4:7" ht="15.75">
      <c r="D3" s="161" t="s">
        <v>370</v>
      </c>
      <c r="E3" s="161"/>
      <c r="F3" s="161"/>
      <c r="G3" s="161"/>
    </row>
    <row r="4" spans="4:7" ht="18.75" hidden="1">
      <c r="D4" s="3"/>
      <c r="E4" s="3"/>
      <c r="F4" s="3"/>
      <c r="G4" s="3"/>
    </row>
    <row r="5" ht="18.75">
      <c r="A5" s="1"/>
    </row>
    <row r="6" spans="1:7" ht="18.75">
      <c r="A6" s="160" t="s">
        <v>92</v>
      </c>
      <c r="B6" s="160"/>
      <c r="C6" s="160"/>
      <c r="D6" s="160"/>
      <c r="E6" s="160"/>
      <c r="F6" s="160"/>
      <c r="G6" s="160"/>
    </row>
    <row r="7" spans="1:7" ht="37.5" customHeight="1">
      <c r="A7" s="176" t="s">
        <v>77</v>
      </c>
      <c r="B7" s="176"/>
      <c r="C7" s="176"/>
      <c r="D7" s="176"/>
      <c r="E7" s="176"/>
      <c r="F7" s="176"/>
      <c r="G7" s="176"/>
    </row>
    <row r="8" spans="1:2" ht="18.75">
      <c r="A8" s="159">
        <v>24533000000</v>
      </c>
      <c r="B8" s="159"/>
    </row>
    <row r="9" ht="15.75">
      <c r="A9" s="4" t="s">
        <v>1</v>
      </c>
    </row>
    <row r="10" ht="15.75">
      <c r="G10" s="5" t="s">
        <v>3</v>
      </c>
    </row>
    <row r="11" spans="1:7" ht="36.75" customHeight="1">
      <c r="A11" s="156" t="s">
        <v>2</v>
      </c>
      <c r="B11" s="156" t="s">
        <v>23</v>
      </c>
      <c r="C11" s="6" t="s">
        <v>131</v>
      </c>
      <c r="D11" s="6" t="s">
        <v>132</v>
      </c>
      <c r="E11" s="6" t="s">
        <v>133</v>
      </c>
      <c r="F11" s="6" t="s">
        <v>135</v>
      </c>
      <c r="G11" s="6" t="s">
        <v>134</v>
      </c>
    </row>
    <row r="12" spans="1:7" ht="25.5">
      <c r="A12" s="156"/>
      <c r="B12" s="156"/>
      <c r="C12" s="6" t="s">
        <v>7</v>
      </c>
      <c r="D12" s="6" t="s">
        <v>8</v>
      </c>
      <c r="E12" s="6" t="s">
        <v>9</v>
      </c>
      <c r="F12" s="6" t="s">
        <v>9</v>
      </c>
      <c r="G12" s="6" t="s">
        <v>9</v>
      </c>
    </row>
    <row r="13" spans="1:7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8.75">
      <c r="A14" s="9">
        <v>8800</v>
      </c>
      <c r="B14" s="8" t="s">
        <v>30</v>
      </c>
      <c r="C14" s="9"/>
      <c r="D14" s="9"/>
      <c r="E14" s="9"/>
      <c r="F14" s="9"/>
      <c r="G14" s="9"/>
    </row>
    <row r="15" spans="1:7" ht="18.75">
      <c r="A15" s="9" t="s">
        <v>12</v>
      </c>
      <c r="B15" s="8" t="s">
        <v>13</v>
      </c>
      <c r="C15" s="9"/>
      <c r="D15" s="9"/>
      <c r="E15" s="9"/>
      <c r="F15" s="9"/>
      <c r="G15" s="9"/>
    </row>
    <row r="16" spans="1:7" ht="18.75">
      <c r="A16" s="11" t="s">
        <v>12</v>
      </c>
      <c r="B16" s="8" t="s">
        <v>14</v>
      </c>
      <c r="C16" s="9"/>
      <c r="D16" s="9"/>
      <c r="E16" s="9"/>
      <c r="F16" s="9"/>
      <c r="G16" s="9"/>
    </row>
    <row r="17" spans="1:7" ht="18.75">
      <c r="A17" s="9">
        <v>8800</v>
      </c>
      <c r="B17" s="8" t="s">
        <v>93</v>
      </c>
      <c r="C17" s="9"/>
      <c r="D17" s="9"/>
      <c r="E17" s="9"/>
      <c r="F17" s="9"/>
      <c r="G17" s="9"/>
    </row>
    <row r="18" spans="1:7" ht="18.75">
      <c r="A18" s="9" t="s">
        <v>12</v>
      </c>
      <c r="B18" s="8" t="s">
        <v>13</v>
      </c>
      <c r="C18" s="9"/>
      <c r="D18" s="9"/>
      <c r="E18" s="9"/>
      <c r="F18" s="9"/>
      <c r="G18" s="9"/>
    </row>
    <row r="19" spans="1:7" ht="18.75">
      <c r="A19" s="11" t="s">
        <v>12</v>
      </c>
      <c r="B19" s="8" t="s">
        <v>14</v>
      </c>
      <c r="C19" s="9"/>
      <c r="D19" s="9"/>
      <c r="E19" s="9"/>
      <c r="F19" s="9"/>
      <c r="G19" s="9"/>
    </row>
    <row r="20" spans="1:7" ht="37.5">
      <c r="A20" s="9">
        <v>8800</v>
      </c>
      <c r="B20" s="8" t="s">
        <v>94</v>
      </c>
      <c r="C20" s="9"/>
      <c r="D20" s="9"/>
      <c r="E20" s="9"/>
      <c r="F20" s="9"/>
      <c r="G20" s="9"/>
    </row>
    <row r="21" spans="1:7" ht="18.75">
      <c r="A21" s="9" t="s">
        <v>12</v>
      </c>
      <c r="B21" s="8" t="s">
        <v>13</v>
      </c>
      <c r="C21" s="9"/>
      <c r="D21" s="9"/>
      <c r="E21" s="9"/>
      <c r="F21" s="9"/>
      <c r="G21" s="9"/>
    </row>
    <row r="22" spans="1:7" ht="18.75">
      <c r="A22" s="11" t="s">
        <v>12</v>
      </c>
      <c r="B22" s="8" t="s">
        <v>14</v>
      </c>
      <c r="C22" s="9"/>
      <c r="D22" s="9"/>
      <c r="E22" s="9"/>
      <c r="F22" s="9"/>
      <c r="G22" s="9"/>
    </row>
    <row r="23" ht="18.75">
      <c r="A23" s="13"/>
    </row>
    <row r="24" ht="18.75">
      <c r="A24" s="13"/>
    </row>
    <row r="25" spans="1:6" ht="15.75">
      <c r="A25" s="173" t="s">
        <v>223</v>
      </c>
      <c r="B25" s="173"/>
      <c r="C25" s="60"/>
      <c r="D25" s="72" t="s">
        <v>224</v>
      </c>
      <c r="E25" s="60"/>
      <c r="F25" s="60"/>
    </row>
    <row r="26" ht="18.75">
      <c r="A26" s="13"/>
    </row>
  </sheetData>
  <sheetProtection/>
  <mergeCells count="9">
    <mergeCell ref="D1:G1"/>
    <mergeCell ref="D2:G2"/>
    <mergeCell ref="D3:G3"/>
    <mergeCell ref="A6:G6"/>
    <mergeCell ref="A7:G7"/>
    <mergeCell ref="A25:B25"/>
    <mergeCell ref="A11:A12"/>
    <mergeCell ref="B11:B12"/>
    <mergeCell ref="A8:B8"/>
  </mergeCells>
  <printOptions/>
  <pageMargins left="1.1023622047244095" right="0.11811023622047245" top="0.5511811023622047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5"/>
  <sheetViews>
    <sheetView view="pageBreakPreview" zoomScale="85" zoomScaleSheetLayoutView="85" zoomScalePageLayoutView="0" workbookViewId="0" topLeftCell="A1">
      <selection activeCell="E6" sqref="E6"/>
    </sheetView>
  </sheetViews>
  <sheetFormatPr defaultColWidth="9.140625" defaultRowHeight="12.75"/>
  <cols>
    <col min="1" max="1" width="8.28125" style="23" customWidth="1"/>
    <col min="2" max="2" width="62.28125" style="23" customWidth="1"/>
    <col min="3" max="3" width="12.00390625" style="23" customWidth="1"/>
    <col min="4" max="4" width="12.57421875" style="23" customWidth="1"/>
    <col min="5" max="5" width="10.140625" style="23" customWidth="1"/>
    <col min="6" max="6" width="10.7109375" style="23" customWidth="1"/>
    <col min="7" max="7" width="9.421875" style="23" customWidth="1"/>
    <col min="8" max="16384" width="9.140625" style="23" customWidth="1"/>
  </cols>
  <sheetData>
    <row r="1" spans="4:7" ht="15.75">
      <c r="D1" s="182" t="s">
        <v>95</v>
      </c>
      <c r="E1" s="182"/>
      <c r="F1" s="182"/>
      <c r="G1" s="182"/>
    </row>
    <row r="2" spans="4:7" ht="36.75" customHeight="1">
      <c r="D2" s="162" t="s">
        <v>369</v>
      </c>
      <c r="E2" s="162"/>
      <c r="F2" s="162"/>
      <c r="G2" s="162"/>
    </row>
    <row r="3" spans="4:7" ht="26.25" customHeight="1">
      <c r="D3" s="161" t="s">
        <v>370</v>
      </c>
      <c r="E3" s="161"/>
      <c r="F3" s="161"/>
      <c r="G3" s="161"/>
    </row>
    <row r="4" spans="4:7" ht="18.75">
      <c r="D4" s="183"/>
      <c r="E4" s="183"/>
      <c r="F4" s="183"/>
      <c r="G4" s="183"/>
    </row>
    <row r="5" spans="1:7" ht="20.25">
      <c r="A5" s="179" t="s">
        <v>96</v>
      </c>
      <c r="B5" s="179"/>
      <c r="C5" s="179"/>
      <c r="D5" s="179"/>
      <c r="E5" s="179"/>
      <c r="F5" s="179"/>
      <c r="G5" s="179"/>
    </row>
    <row r="6" spans="1:2" ht="18.75">
      <c r="A6" s="180">
        <v>24533000000</v>
      </c>
      <c r="B6" s="180"/>
    </row>
    <row r="7" ht="18.75" customHeight="1">
      <c r="A7" s="24" t="s">
        <v>1</v>
      </c>
    </row>
    <row r="8" ht="15.75">
      <c r="G8" s="25" t="s">
        <v>97</v>
      </c>
    </row>
    <row r="9" spans="1:7" ht="17.25" customHeight="1">
      <c r="A9" s="181" t="s">
        <v>22</v>
      </c>
      <c r="B9" s="181" t="s">
        <v>23</v>
      </c>
      <c r="C9" s="26" t="s">
        <v>131</v>
      </c>
      <c r="D9" s="26" t="s">
        <v>132</v>
      </c>
      <c r="E9" s="26" t="s">
        <v>133</v>
      </c>
      <c r="F9" s="26" t="s">
        <v>135</v>
      </c>
      <c r="G9" s="26" t="s">
        <v>134</v>
      </c>
    </row>
    <row r="10" spans="1:7" ht="15.75" customHeight="1">
      <c r="A10" s="181"/>
      <c r="B10" s="181"/>
      <c r="C10" s="26" t="s">
        <v>7</v>
      </c>
      <c r="D10" s="26" t="s">
        <v>8</v>
      </c>
      <c r="E10" s="26" t="s">
        <v>9</v>
      </c>
      <c r="F10" s="26" t="s">
        <v>9</v>
      </c>
      <c r="G10" s="26" t="s">
        <v>9</v>
      </c>
    </row>
    <row r="11" spans="1:7" ht="18.75">
      <c r="A11" s="184" t="s">
        <v>98</v>
      </c>
      <c r="B11" s="184"/>
      <c r="C11" s="184"/>
      <c r="D11" s="184"/>
      <c r="E11" s="184"/>
      <c r="F11" s="184"/>
      <c r="G11" s="184"/>
    </row>
    <row r="12" spans="1:7" ht="37.5">
      <c r="A12" s="27" t="s">
        <v>25</v>
      </c>
      <c r="B12" s="28" t="s">
        <v>164</v>
      </c>
      <c r="C12" s="28">
        <v>2394748</v>
      </c>
      <c r="D12" s="28">
        <v>2142600</v>
      </c>
      <c r="E12" s="28"/>
      <c r="F12" s="28"/>
      <c r="G12" s="28"/>
    </row>
    <row r="13" spans="1:7" ht="37.5">
      <c r="A13" s="29" t="s">
        <v>27</v>
      </c>
      <c r="B13" s="28" t="s">
        <v>165</v>
      </c>
      <c r="C13" s="28"/>
      <c r="D13" s="28"/>
      <c r="E13" s="28"/>
      <c r="F13" s="28"/>
      <c r="G13" s="28"/>
    </row>
    <row r="14" spans="1:7" ht="37.5">
      <c r="A14" s="29" t="s">
        <v>29</v>
      </c>
      <c r="B14" s="28" t="s">
        <v>166</v>
      </c>
      <c r="C14" s="28">
        <f>C15+C16</f>
        <v>2327684.46</v>
      </c>
      <c r="D14" s="28">
        <f>D15+D16</f>
        <v>4672316</v>
      </c>
      <c r="E14" s="28">
        <f>E15+E16</f>
        <v>0</v>
      </c>
      <c r="F14" s="28">
        <f>F15+F16</f>
        <v>0</v>
      </c>
      <c r="G14" s="28">
        <f>G15+G16</f>
        <v>0</v>
      </c>
    </row>
    <row r="15" spans="1:7" ht="18.75">
      <c r="A15" s="29" t="s">
        <v>167</v>
      </c>
      <c r="B15" s="28" t="s">
        <v>99</v>
      </c>
      <c r="C15" s="28"/>
      <c r="D15" s="28"/>
      <c r="E15" s="28"/>
      <c r="F15" s="28"/>
      <c r="G15" s="28"/>
    </row>
    <row r="16" spans="1:7" ht="18.75">
      <c r="A16" s="29" t="s">
        <v>168</v>
      </c>
      <c r="B16" s="28" t="s">
        <v>100</v>
      </c>
      <c r="C16" s="28">
        <v>2327684.46</v>
      </c>
      <c r="D16" s="28">
        <v>4672316</v>
      </c>
      <c r="E16" s="28"/>
      <c r="F16" s="28"/>
      <c r="G16" s="28"/>
    </row>
    <row r="17" spans="1:7" ht="18.75">
      <c r="A17" s="27" t="s">
        <v>101</v>
      </c>
      <c r="B17" s="28" t="s">
        <v>102</v>
      </c>
      <c r="C17" s="28"/>
      <c r="D17" s="28"/>
      <c r="E17" s="28"/>
      <c r="F17" s="28"/>
      <c r="G17" s="28"/>
    </row>
    <row r="18" spans="1:7" ht="37.5">
      <c r="A18" s="27" t="s">
        <v>112</v>
      </c>
      <c r="B18" s="28" t="s">
        <v>341</v>
      </c>
      <c r="C18" s="59">
        <f>2378177.77+1601211.99+1282052.6+98775-57349.84+1284.02</f>
        <v>5304151.539999999</v>
      </c>
      <c r="D18" s="28">
        <f>445500+137225-50000</f>
        <v>532725</v>
      </c>
      <c r="E18" s="28">
        <v>689500</v>
      </c>
      <c r="F18" s="28">
        <v>689500</v>
      </c>
      <c r="G18" s="28">
        <v>0</v>
      </c>
    </row>
    <row r="19" spans="1:7" s="110" customFormat="1" ht="22.5" customHeight="1">
      <c r="A19" s="108"/>
      <c r="B19" s="109" t="s">
        <v>169</v>
      </c>
      <c r="C19" s="109">
        <f>C12+C13+C14+C17+C18</f>
        <v>10026584</v>
      </c>
      <c r="D19" s="109">
        <f>D12+D13+D14+D17+D18</f>
        <v>7347641</v>
      </c>
      <c r="E19" s="109">
        <f>E12+E13+E14+E17+E18</f>
        <v>689500</v>
      </c>
      <c r="F19" s="109">
        <f>F12+F13+F14+F17+F18</f>
        <v>689500</v>
      </c>
      <c r="G19" s="109">
        <f>G12+G13+G14+G17+G18</f>
        <v>0</v>
      </c>
    </row>
    <row r="20" spans="1:7" ht="56.25">
      <c r="A20" s="27"/>
      <c r="B20" s="28" t="s">
        <v>170</v>
      </c>
      <c r="C20" s="28">
        <f>C12+C13+C17+C18</f>
        <v>7698899.539999999</v>
      </c>
      <c r="D20" s="28">
        <f>D12+D13+D17+D18</f>
        <v>2675325</v>
      </c>
      <c r="E20" s="28">
        <f>E12+E13+E17+E18</f>
        <v>689500</v>
      </c>
      <c r="F20" s="28">
        <f>F12+F13+F17+F18</f>
        <v>689500</v>
      </c>
      <c r="G20" s="28">
        <f>G12+G13+G17+G18</f>
        <v>0</v>
      </c>
    </row>
    <row r="21" spans="1:7" ht="18.75">
      <c r="A21" s="184" t="s">
        <v>104</v>
      </c>
      <c r="B21" s="184"/>
      <c r="C21" s="184"/>
      <c r="D21" s="184"/>
      <c r="E21" s="184"/>
      <c r="F21" s="184"/>
      <c r="G21" s="184"/>
    </row>
    <row r="22" spans="1:7" ht="37.5">
      <c r="A22" s="27" t="s">
        <v>25</v>
      </c>
      <c r="B22" s="28" t="s">
        <v>105</v>
      </c>
      <c r="C22" s="28">
        <f>C23+C24+C25</f>
        <v>3609737</v>
      </c>
      <c r="D22" s="28">
        <f>D23+D24+D25</f>
        <v>6815141</v>
      </c>
      <c r="E22" s="28">
        <f>E23+E24+E25</f>
        <v>0</v>
      </c>
      <c r="F22" s="28">
        <f>F23+F24+F25</f>
        <v>0</v>
      </c>
      <c r="G22" s="28">
        <f>G23+G24+G25</f>
        <v>0</v>
      </c>
    </row>
    <row r="23" spans="1:7" ht="18.75">
      <c r="A23" s="29" t="s">
        <v>171</v>
      </c>
      <c r="B23" s="28" t="s">
        <v>106</v>
      </c>
      <c r="C23" s="28"/>
      <c r="D23" s="28"/>
      <c r="E23" s="28"/>
      <c r="F23" s="28"/>
      <c r="G23" s="28"/>
    </row>
    <row r="24" spans="1:7" ht="34.5" customHeight="1">
      <c r="A24" s="29" t="s">
        <v>172</v>
      </c>
      <c r="B24" s="28" t="s">
        <v>107</v>
      </c>
      <c r="C24" s="28">
        <f>2327684+1282053</f>
        <v>3609737</v>
      </c>
      <c r="D24" s="28">
        <f>6815141</f>
        <v>6815141</v>
      </c>
      <c r="E24" s="28"/>
      <c r="F24" s="28"/>
      <c r="G24" s="28"/>
    </row>
    <row r="25" spans="1:7" ht="18.75">
      <c r="A25" s="29" t="s">
        <v>173</v>
      </c>
      <c r="B25" s="28" t="s">
        <v>108</v>
      </c>
      <c r="C25" s="28">
        <f>C15</f>
        <v>0</v>
      </c>
      <c r="D25" s="28"/>
      <c r="E25" s="28"/>
      <c r="F25" s="28"/>
      <c r="G25" s="28"/>
    </row>
    <row r="26" spans="1:7" ht="37.5">
      <c r="A26" s="27" t="s">
        <v>27</v>
      </c>
      <c r="B26" s="28" t="s">
        <v>109</v>
      </c>
      <c r="C26" s="28">
        <v>1258000</v>
      </c>
      <c r="D26" s="28">
        <v>87000</v>
      </c>
      <c r="E26" s="28"/>
      <c r="F26" s="28"/>
      <c r="G26" s="28"/>
    </row>
    <row r="27" spans="1:7" ht="18.75">
      <c r="A27" s="27" t="s">
        <v>29</v>
      </c>
      <c r="B27" s="28" t="s">
        <v>110</v>
      </c>
      <c r="C27" s="28"/>
      <c r="D27" s="28"/>
      <c r="E27" s="28"/>
      <c r="F27" s="28"/>
      <c r="G27" s="28"/>
    </row>
    <row r="28" spans="1:7" ht="56.25">
      <c r="A28" s="27" t="s">
        <v>101</v>
      </c>
      <c r="B28" s="32" t="s">
        <v>111</v>
      </c>
      <c r="C28" s="28"/>
      <c r="D28" s="28"/>
      <c r="E28" s="28"/>
      <c r="F28" s="28"/>
      <c r="G28" s="28"/>
    </row>
    <row r="29" spans="1:7" ht="18.75">
      <c r="A29" s="27" t="s">
        <v>112</v>
      </c>
      <c r="B29" s="28" t="s">
        <v>113</v>
      </c>
      <c r="C29" s="28"/>
      <c r="D29" s="28"/>
      <c r="E29" s="28"/>
      <c r="F29" s="28"/>
      <c r="G29" s="28"/>
    </row>
    <row r="30" spans="1:7" ht="21.75" customHeight="1">
      <c r="A30" s="27" t="s">
        <v>103</v>
      </c>
      <c r="B30" s="28" t="s">
        <v>114</v>
      </c>
      <c r="C30" s="28">
        <f>5227547-68700</f>
        <v>5158847</v>
      </c>
      <c r="D30" s="28">
        <f>537500-35000-57000</f>
        <v>445500</v>
      </c>
      <c r="E30" s="28">
        <v>689500</v>
      </c>
      <c r="F30" s="28">
        <v>689500</v>
      </c>
      <c r="G30" s="28">
        <v>0</v>
      </c>
    </row>
    <row r="31" spans="1:7" s="110" customFormat="1" ht="36.75" customHeight="1">
      <c r="A31" s="108"/>
      <c r="B31" s="109" t="s">
        <v>115</v>
      </c>
      <c r="C31" s="109">
        <f>C22+C26+C28+C30</f>
        <v>10026584</v>
      </c>
      <c r="D31" s="109">
        <f>D30+D29+D28+D27+D26+D22</f>
        <v>7347641</v>
      </c>
      <c r="E31" s="109">
        <f>E30+E29+E28+E27+E26+E22</f>
        <v>689500</v>
      </c>
      <c r="F31" s="109">
        <f>F30+F29+F28+F27+F26+F22</f>
        <v>689500</v>
      </c>
      <c r="G31" s="109">
        <f>G30+G29+G28+G27+G26+G22</f>
        <v>0</v>
      </c>
    </row>
    <row r="32" spans="1:4" ht="18.75">
      <c r="A32" s="30"/>
      <c r="D32" s="33"/>
    </row>
    <row r="33" ht="18.75">
      <c r="A33" s="30"/>
    </row>
    <row r="34" ht="18.75">
      <c r="A34" s="30"/>
    </row>
    <row r="35" spans="1:7" ht="15.75">
      <c r="A35" s="31"/>
      <c r="B35" s="173" t="s">
        <v>223</v>
      </c>
      <c r="C35" s="173"/>
      <c r="D35" s="60"/>
      <c r="E35" s="72" t="s">
        <v>224</v>
      </c>
      <c r="F35" s="60"/>
      <c r="G35" s="60"/>
    </row>
  </sheetData>
  <sheetProtection/>
  <mergeCells count="11">
    <mergeCell ref="A11:G11"/>
    <mergeCell ref="B35:C35"/>
    <mergeCell ref="A21:G21"/>
    <mergeCell ref="A5:G5"/>
    <mergeCell ref="A6:B6"/>
    <mergeCell ref="A9:A10"/>
    <mergeCell ref="D1:G1"/>
    <mergeCell ref="D2:G2"/>
    <mergeCell ref="D3:G3"/>
    <mergeCell ref="D4:G4"/>
    <mergeCell ref="B9:B10"/>
  </mergeCells>
  <printOptions horizontalCentered="1"/>
  <pageMargins left="0.7874015748031497" right="0.1968503937007874" top="0.35433070866141736" bottom="0.35433070866141736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pressekretar</cp:lastModifiedBy>
  <cp:lastPrinted>2021-09-14T13:29:18Z</cp:lastPrinted>
  <dcterms:created xsi:type="dcterms:W3CDTF">2021-07-22T13:35:58Z</dcterms:created>
  <dcterms:modified xsi:type="dcterms:W3CDTF">2021-10-01T06:40:36Z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