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ходи" sheetId="1" r:id="rId4"/>
    <sheet state="visible" name="видатки" sheetId="2" r:id="rId5"/>
  </sheets>
  <definedNames/>
  <calcPr/>
</workbook>
</file>

<file path=xl/sharedStrings.xml><?xml version="1.0" encoding="utf-8"?>
<sst xmlns="http://schemas.openxmlformats.org/spreadsheetml/2006/main" count="425" uniqueCount="328">
  <si>
    <t>Додаток №1</t>
  </si>
  <si>
    <t>Додаток 2</t>
  </si>
  <si>
    <t>Доходи  місцевого бюджету Новодністровської міської ОТГ на 2020-2022 роки</t>
  </si>
  <si>
    <t>Код</t>
  </si>
  <si>
    <t xml:space="preserve">Розподіл
видатків   місцевого  бюджету Новодністровської ОТГ на 2019-2022 роки </t>
  </si>
  <si>
    <t>Найменування згідно
 з класифікацією доходів бюджету</t>
  </si>
  <si>
    <t>Очікуване надходження 2019 рік</t>
  </si>
  <si>
    <t>2020 рік</t>
  </si>
  <si>
    <t>2021 рік</t>
  </si>
  <si>
    <t>2022 рік</t>
  </si>
  <si>
    <t>в тис.грн.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</si>
  <si>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</si>
  <si>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</si>
  <si>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</si>
  <si>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місцевого бюджету</t>
  </si>
  <si>
    <t>очікуване виконання за 2019 рік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</si>
  <si>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</si>
  <si>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</si>
  <si>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</si>
  <si>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</si>
  <si>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Новодністровська міська рада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</si>
  <si>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</si>
  <si>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</si>
  <si>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0110160</t>
  </si>
  <si>
    <t>0160</t>
  </si>
  <si>
    <t>0111</t>
  </si>
  <si>
    <t>Податок на доходи фізичних осіб, що сплачується фізичними особами за результатами річного декларування</t>
  </si>
  <si>
    <t>Керівництво і управління у відповідній сфері у містах (місті Києві), селищах, селах, об`єднаних територіальних громадах</t>
  </si>
  <si>
    <t>Податок на прибуток підприємств</t>
  </si>
  <si>
    <t>Податок на прибуток підприємств та фінансових установ комунальної власності </t>
  </si>
  <si>
    <t xml:space="preserve">в т.ч. заробітна плата </t>
  </si>
  <si>
    <t xml:space="preserve">Збори та плата за спеціальне використання природних ресурсів </t>
  </si>
  <si>
    <t>Рентна плата за спеціальне використання лісових ресурсів</t>
  </si>
  <si>
    <t xml:space="preserve">           енергоносії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</si>
  <si>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</si>
  <si>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</si>
  <si>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 xml:space="preserve">           інші видатки</t>
  </si>
  <si>
    <t>0110180</t>
  </si>
  <si>
    <t>0180</t>
  </si>
  <si>
    <t>0133</t>
  </si>
  <si>
    <t>Інша діяльність у сфері державного управління</t>
  </si>
  <si>
    <t>Акцизний податок з вироблених в Україні підакцизних товарів (продукції) 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</si>
  <si>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</si>
  <si>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</si>
  <si>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в т.ч. програми</t>
  </si>
  <si>
    <t>Місцеві податки</t>
  </si>
  <si>
    <t>ЦНАП</t>
  </si>
  <si>
    <t>Податок на майно</t>
  </si>
  <si>
    <t>в т.ч. судовий збір</t>
  </si>
  <si>
    <t>0112080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</si>
  <si>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</si>
  <si>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</si>
  <si>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</si>
  <si>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Амбулаторно-поліклінічна допомога населенню, крім первинної медичної допомоги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</si>
  <si>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</si>
  <si>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</si>
  <si>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</si>
  <si>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</si>
  <si>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в т.ч. за рахунок Медичної субвенції</t>
  </si>
  <si>
    <t>Орендна плата з фізичних осіб  </t>
  </si>
  <si>
    <t>Транспортний податок з фізичних осіб</t>
  </si>
  <si>
    <t>Туристичний збір </t>
  </si>
  <si>
    <t xml:space="preserve">         енергоносії  </t>
  </si>
  <si>
    <t xml:space="preserve">         інші видатки</t>
  </si>
  <si>
    <t>Туристичний збір, сплачений юридичними особами </t>
  </si>
  <si>
    <t>Туристичний збір, сплачений фізичними особами 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</si>
  <si>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</si>
  <si>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</si>
  <si>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Єдиний податок  </t>
  </si>
  <si>
    <t>Єдиний податок з юридичних осіб </t>
  </si>
  <si>
    <t>Єдиний податок з фізичних осіб </t>
  </si>
  <si>
    <t>в т.ч. енергоносії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</si>
  <si>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</si>
  <si>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</t>
  </si>
  <si>
    <t>0112144</t>
  </si>
  <si>
    <t>Централізовані заходи з лікування хворих на цукровий та нецукровий діабет</t>
  </si>
  <si>
    <t>Екологічний податок </t>
  </si>
  <si>
    <t>01212146</t>
  </si>
  <si>
    <t>Відшкодування вартості лікарських засобів для лікування окремих захворювань</t>
  </si>
  <si>
    <t>0112152</t>
  </si>
  <si>
    <t>2152</t>
  </si>
  <si>
    <t>Надходження від викидів забруднюючих речовин в атмосферне повітря стаціонарними джерелами забруднення </t>
  </si>
  <si>
    <t>0763</t>
  </si>
  <si>
    <t>Надходження від скидів забруднюючих речовин безпосередньо у водні об`єкти </t>
  </si>
  <si>
    <t>Інші програми та заходи у сфері охорони здоров’я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</si>
  <si>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</si>
  <si>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</t>
  </si>
  <si>
    <t>0113112</t>
  </si>
  <si>
    <t>Заходи державної політики з питань дітей та їх соціального захисту</t>
  </si>
  <si>
    <t>Доходи від власності та підприємницької діяльності</t>
  </si>
  <si>
    <t>0113121</t>
  </si>
  <si>
    <t>Утримання та забезпечення діяльності центрів соціальних служб для сім'ї, дітей та молоді</t>
  </si>
  <si>
    <t>Плата за розміщення тимчасово вільних коштів місцевих бюджетів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</si>
  <si>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</si>
  <si>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</si>
  <si>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</t>
  </si>
  <si>
    <t>в т.ч. на програму</t>
  </si>
  <si>
    <t>0117130</t>
  </si>
  <si>
    <t>Здійснення  заходів із землеустрою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</si>
  <si>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</si>
  <si>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</si>
  <si>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0217310</t>
  </si>
  <si>
    <t>Будівництво об`єктів житлово-комунального господарства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</si>
  <si>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</si>
  <si>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</si>
  <si>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0117321</t>
  </si>
  <si>
    <t>Будівництво освітніх установ та закладів</t>
  </si>
  <si>
    <t>Надходження від орендної плати за користування цілісним майновим комплексом та іншим державним майном  </t>
  </si>
  <si>
    <t>0117322</t>
  </si>
  <si>
    <t>Будівництво медичних установ та закладів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</si>
  <si>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</si>
  <si>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0117323</t>
  </si>
  <si>
    <t>Будівництво установ та закладів соціальної сфери</t>
  </si>
  <si>
    <t>0217324</t>
  </si>
  <si>
    <t>Державне мито  </t>
  </si>
  <si>
    <t>Будівництво установ та закладів культури</t>
  </si>
  <si>
    <t>0217321</t>
  </si>
  <si>
    <t>Будівництво споруд, установ та закладів фізичної культури і спорту</t>
  </si>
  <si>
    <t>0117330</t>
  </si>
  <si>
    <t>Будівництво інших об`єктів соціальної та виробничої інфраструктури комунальної власності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</si>
  <si>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</si>
  <si>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</si>
  <si>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01177520</t>
  </si>
  <si>
    <t>Реалізація Національної програми інформатизації</t>
  </si>
  <si>
    <t>Митні збори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</si>
  <si>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</si>
  <si>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</si>
  <si>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</si>
  <si>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Інші неподаткові надходження  </t>
  </si>
  <si>
    <t>0117680</t>
  </si>
  <si>
    <t>Членські внески до асоціацій органів місцевого самоврядування</t>
  </si>
  <si>
    <t>0117691</t>
  </si>
  <si>
    <t>Грошові стягнення за шкоду, заподіяну порушеннямзаконодавства про охорону навколишнього природного середовища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</si>
  <si>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</si>
  <si>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</si>
  <si>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</si>
  <si>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0117693</t>
  </si>
  <si>
    <t>Інші заходи повязані з економічною діяльністю</t>
  </si>
  <si>
    <t>Надходження від плати за послуги, що надаються бюджетними установами згідно із законодавством </t>
  </si>
  <si>
    <t>0118110</t>
  </si>
  <si>
    <t>Заходи із запобігання та ліквідації надзвичайних ситуацій та наслідків стихійного лиха</t>
  </si>
  <si>
    <t>Плата за послуги, що надаються бюджетними установами згідно з їх основною діяльністю </t>
  </si>
  <si>
    <t>0118130</t>
  </si>
  <si>
    <t>Надходження бюджетних установ від додаткової (господарської) діяльності </t>
  </si>
  <si>
    <t>Забезпечення діяльності місцевої пожежної охорони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</si>
  <si>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</si>
  <si>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</si>
  <si>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</si>
  <si>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</si>
  <si>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0118220</t>
  </si>
  <si>
    <t>Заходи та роботи з мобілізаційної підготовки місцевого значення</t>
  </si>
  <si>
    <t>Доходи від операцій з капіталом  </t>
  </si>
  <si>
    <t>0118230</t>
  </si>
  <si>
    <t>Надходження від продажу основного капіталу  </t>
  </si>
  <si>
    <t>Інші заходи громадського порядку та безпеки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</si>
  <si>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</si>
  <si>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Будівництво нових, реконструкцію та капітальний ремонт існуючих спортивних 50-метрових, 25-метрових басейнів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</si>
  <si>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</si>
  <si>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</si>
  <si>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Кошти від продажу землі і нематеріальних активів </t>
  </si>
  <si>
    <t>Кошти від продажу землі  </t>
  </si>
  <si>
    <t>0600000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</si>
  <si>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</si>
  <si>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Освіта (Відділ гуманітарної політики)</t>
  </si>
  <si>
    <t>Всього доходів (без міжбюджетних відносин)</t>
  </si>
  <si>
    <t>0610160</t>
  </si>
  <si>
    <t>Керівництво і управління у сфері освіти</t>
  </si>
  <si>
    <t>Офіційні трансферти  </t>
  </si>
  <si>
    <t>Від органів державного управління  </t>
  </si>
  <si>
    <t>Субвенції  </t>
  </si>
  <si>
    <t>0611010</t>
  </si>
  <si>
    <t>Субвенція з державного бюджету місцевим бюджетам на будівництво нових, реконструкцію та капітальний ремонт існуючих спортивних 50-метрових, 25-метрових басейнів</t>
  </si>
  <si>
    <t>Субвенція з державного бюджету місцевим бюджетам на формування інфраструктури об`єднаних територіальних громад</t>
  </si>
  <si>
    <t>Надання дошкільної освіти</t>
  </si>
  <si>
    <t>Освітня субвенція з державного бюджету місцевим бюджетам</t>
  </si>
  <si>
    <t>в т.ч. за рахунок інклюзивної субвенції</t>
  </si>
  <si>
    <t>Медична субвенція з державного бюджету місцевим бюджетам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</si>
  <si>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</si>
  <si>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</si>
  <si>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 з місцевих бюджетів іншим місцевим бюджетам</t>
  </si>
  <si>
    <t>0611020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</si>
  <si>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</si>
  <si>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</si>
  <si>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</si>
  <si>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  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</si>
  <si>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</si>
  <si>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в т.ч. за рахунок Освітньої субвенції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</si>
  <si>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</si>
  <si>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</si>
  <si>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</si>
  <si>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</si>
  <si>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</si>
  <si>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</si>
  <si>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0611090</t>
  </si>
  <si>
    <t>Надання позашкiльної освіти позашкільними закладами освiти, заходи iз позашкiльної роботи з дiтьми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</si>
  <si>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</si>
  <si>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</t>
  </si>
  <si>
    <t>Начальник фінуправління                                                                                                 В.І.Ферсанова</t>
  </si>
  <si>
    <t>0611150</t>
  </si>
  <si>
    <t>Методичне забезпечення діяльності навчальних закладів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</si>
  <si>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</si>
  <si>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</si>
  <si>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</si>
  <si>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</si>
  <si>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0613123</t>
  </si>
  <si>
    <t>Заходи державної політики з питань сімї</t>
  </si>
  <si>
    <t>0617520</t>
  </si>
  <si>
    <t>0800000</t>
  </si>
  <si>
    <t>Соціальний захист та соціальне забезпечення (Управління праці та соціального захисту населення)</t>
  </si>
  <si>
    <t>0810160</t>
  </si>
  <si>
    <t>Керівництво і управління у  сфері соціального захисту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</si>
  <si>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</si>
  <si>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</si>
  <si>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</si>
  <si>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</si>
  <si>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</si>
  <si>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</si>
  <si>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</si>
  <si>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</si>
  <si>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пільг і субсидій за рахунок субвенції з державного бюджету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</si>
  <si>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</si>
  <si>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</si>
  <si>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</si>
  <si>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зв'язку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</si>
  <si>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</si>
  <si>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</si>
  <si>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</si>
  <si>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</si>
  <si>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</si>
  <si>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</si>
  <si>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</si>
  <si>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</si>
  <si>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</si>
  <si>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</si>
  <si>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</si>
  <si>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</si>
  <si>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</si>
  <si>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</si>
  <si>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</si>
  <si>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</si>
  <si>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</si>
  <si>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</si>
  <si>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</si>
  <si>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</si>
  <si>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</si>
  <si>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</si>
  <si>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</si>
  <si>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</si>
  <si>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0813087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</si>
  <si>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</si>
  <si>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</si>
  <si>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Надання допомог за рахунок субвенції з державного бюджету</t>
  </si>
  <si>
    <t>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</si>
  <si>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</si>
  <si>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</si>
  <si>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</si>
  <si>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</si>
  <si>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</si>
  <si>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0813210</t>
  </si>
  <si>
    <t>Організація та проведення громадських робіт</t>
  </si>
  <si>
    <t>0817520</t>
  </si>
  <si>
    <t>0813242</t>
  </si>
  <si>
    <t>Інші заходи у сфері соціального захисту і соціального забезпечення</t>
  </si>
  <si>
    <t>Культура і мистецтво (Відділ культури )</t>
  </si>
  <si>
    <t>1010160</t>
  </si>
  <si>
    <t>Керівництво і управління у  сфері культури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</si>
  <si>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</si>
  <si>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1013210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</si>
  <si>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</si>
  <si>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</si>
  <si>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і будинків культури, клубів, центрів дозвілля  та інших клубних закладів</t>
  </si>
  <si>
    <t xml:space="preserve">           програма</t>
  </si>
  <si>
    <t>Забезпечення діяльності інших закладів  в галузі культури і мистецтва</t>
  </si>
  <si>
    <t>1017520</t>
  </si>
  <si>
    <t>7520</t>
  </si>
  <si>
    <t>0490</t>
  </si>
  <si>
    <t>Молодь і спорт (Відділ молоді і спорту )</t>
  </si>
  <si>
    <t>1110160</t>
  </si>
  <si>
    <t>Керівництво і управління у  сфері молоді і спорту</t>
  </si>
  <si>
    <t>1113140</t>
  </si>
  <si>
    <t>3140</t>
  </si>
  <si>
    <t>1040</t>
  </si>
  <si>
    <t>Оздоровлення та відпочинок дітей (крім заходів з оздоровлення дітей, що здійснюється за рахунок коштів на оздоровлення громадян, які постраждали внаслідок Чорнобильської катастрофи)</t>
  </si>
  <si>
    <t>1115011</t>
  </si>
  <si>
    <t>Проведення навчально-тренувальних зборів і змагань з олімпійських видів спорту</t>
  </si>
  <si>
    <t>1115012</t>
  </si>
  <si>
    <t xml:space="preserve">Проведення навчально-тренувальних зборів і змагань з неолімпійських видів спорту </t>
  </si>
  <si>
    <t>1115031</t>
  </si>
  <si>
    <t>Утримання та навчально-тренувальна робота комунальних дитячо-юнацьких спортивних шкіл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</si>
  <si>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</si>
  <si>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</si>
  <si>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</si>
  <si>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</si>
  <si>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</si>
  <si>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Забезпечення діяльності централізованої бухгалтерії</t>
  </si>
  <si>
    <t>3717520</t>
  </si>
  <si>
    <t>Управління з питань економічного розвитку, торгівлі та інвестицій</t>
  </si>
  <si>
    <t>2710180</t>
  </si>
  <si>
    <t>2713210</t>
  </si>
  <si>
    <t>2716015</t>
  </si>
  <si>
    <t>0620</t>
  </si>
  <si>
    <t>Забезпечення надійної та безперебійної експлуатації ліфтів</t>
  </si>
  <si>
    <t>2716017</t>
  </si>
  <si>
    <t>Інша діяльність, пов`язана з експлуатацією об`єктів житлово-комунального господарства</t>
  </si>
  <si>
    <t>2716030</t>
  </si>
  <si>
    <t>Організація благоустрою населених пунктів</t>
  </si>
  <si>
    <t>2716071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</si>
  <si>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</si>
  <si>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2717130</t>
  </si>
  <si>
    <t>2717350</t>
  </si>
  <si>
    <t>Розроблення схем планування та забудови територій (містобудівної документації)</t>
  </si>
  <si>
    <t>2717610</t>
  </si>
  <si>
    <t>Сприяння розвитку малого та середнього підприємництва</t>
  </si>
  <si>
    <t>2717461</t>
  </si>
  <si>
    <t>Утримання та розвиток автомобільних доріг та дорожньої інфраструктури за рахунок коштів місцевого бюджету</t>
  </si>
  <si>
    <t>2717670</t>
  </si>
  <si>
    <t>Внески до статутного капіталу субєктів господарювання</t>
  </si>
  <si>
    <t>2717630</t>
  </si>
  <si>
    <t>Реалізація програм і заходів в галузі зовнішньоекономічної діяльності</t>
  </si>
  <si>
    <t>Утилізація вітходів</t>
  </si>
  <si>
    <t>2717520</t>
  </si>
  <si>
    <t>Фінансова підтримка засобів масової інформації</t>
  </si>
  <si>
    <t>Фінансове управління</t>
  </si>
  <si>
    <t>Керівництво і управління у сфері фінансів</t>
  </si>
  <si>
    <t>Резервний фонд </t>
  </si>
  <si>
    <t>Всього</t>
  </si>
  <si>
    <t xml:space="preserve"> </t>
  </si>
  <si>
    <t>Начальник фінансового управління                                    В.Ферсанова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</si>
</sst>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000000"/>
    <numFmt numFmtId="165" formatCode="0.0"/>
    <numFmt numFmtId="166" formatCode="0&quot;     &quot;"/>
    <numFmt numFmtId="167" formatCode="0000&quot;    &quot;"/>
    <numFmt numFmtId="168" formatCode="#,##0.0"/>
    <numFmt numFmtId="169" formatCode="0000&quot;     &quot;"/>
    <numFmt numFmtId="170" formatCode="0&quot;    &quot;"/>
  </numFmts>
  <fonts count="34">
    <font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b/>
      <sz val="14.0"/>
      <color theme="1"/>
      <name val="Times New Roman"/>
    </font>
    <font>
      <b/>
      <sz val="16.0"/>
      <color theme="1"/>
      <name val="Times New Roman"/>
    </font>
    <font>
      <sz val="8.0"/>
      <color theme="1"/>
      <name val="Arial"/>
    </font>
    <font>
      <sz val="8.0"/>
      <color theme="1"/>
      <name val="Times New Roman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sz val="11.0"/>
      <color rgb="FF000000"/>
      <name val="Times"/>
    </font>
    <font>
      <b/>
      <i/>
      <sz val="11.0"/>
      <color rgb="FF000000"/>
      <name val="Times New Roman"/>
    </font>
    <font>
      <b/>
      <sz val="8.0"/>
      <color theme="1"/>
      <name val="Arial"/>
    </font>
    <font>
      <b/>
      <i/>
      <sz val="11.0"/>
      <color rgb="FF000000"/>
      <name val="Times"/>
    </font>
    <font>
      <i/>
      <sz val="11.0"/>
      <color theme="1"/>
      <name val="Times New Roman"/>
    </font>
    <font>
      <i/>
      <sz val="11.0"/>
      <color rgb="FF000000"/>
      <name val="Times New Roman"/>
    </font>
    <font>
      <i/>
      <sz val="11.0"/>
      <color rgb="FF000000"/>
      <name val="Times"/>
    </font>
    <font>
      <sz val="11.0"/>
      <color rgb="FF000000"/>
      <name val="Times New Roman"/>
    </font>
    <font>
      <sz val="11.0"/>
      <color rgb="FF000000"/>
      <name val="Times"/>
    </font>
    <font>
      <sz val="7.0"/>
      <color theme="1"/>
      <name val="Arial"/>
    </font>
    <font>
      <i/>
      <sz val="7.0"/>
      <color theme="1"/>
      <name val="Arial"/>
    </font>
    <font>
      <sz val="12.0"/>
      <color rgb="FFFF0000"/>
      <name val="Arial"/>
    </font>
    <font>
      <sz val="11.0"/>
      <color theme="1"/>
      <name val="Arimo"/>
    </font>
    <font>
      <b/>
      <i/>
      <sz val="7.0"/>
      <color theme="1"/>
      <name val="Arial"/>
    </font>
    <font>
      <b/>
      <sz val="11.0"/>
      <color rgb="FF000000"/>
      <name val="Times New Roman"/>
    </font>
    <font>
      <b/>
      <sz val="7.0"/>
      <color theme="1"/>
      <name val="Arial"/>
    </font>
    <font>
      <b/>
      <sz val="11.0"/>
      <color theme="1"/>
      <name val="Arial"/>
    </font>
    <font>
      <b/>
      <sz val="11.0"/>
      <color rgb="FFFF0000"/>
      <name val="Times New Roman"/>
    </font>
    <font>
      <b/>
      <sz val="12.0"/>
      <color rgb="FF000000"/>
      <name val="Times New Roman"/>
    </font>
    <font>
      <sz val="16.0"/>
      <color theme="1"/>
      <name val="Times New Roman"/>
    </font>
    <font>
      <b/>
      <sz val="12.0"/>
      <color theme="1"/>
      <name val="Arial"/>
    </font>
    <font>
      <sz val="12.0"/>
      <color theme="1"/>
      <name val="Times New Roman"/>
    </font>
    <font>
      <b/>
      <sz val="16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  <fill>
      <patternFill patternType="solid">
        <fgColor rgb="FFFFFF99"/>
        <bgColor rgb="FFFFFF99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bottom" wrapText="0"/>
    </xf>
    <xf borderId="1" fillId="0" fontId="6" numFmtId="0" xfId="0" applyAlignment="1" applyBorder="1" applyFont="1">
      <alignment shrinkToFit="0" vertical="center" wrapText="0"/>
    </xf>
    <xf borderId="2" fillId="0" fontId="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bottom" wrapText="0"/>
    </xf>
    <xf borderId="3" fillId="0" fontId="8" numFmtId="0" xfId="0" applyBorder="1" applyFont="1"/>
    <xf borderId="2" fillId="2" fontId="9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2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2" fillId="2" fontId="10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4" fillId="0" fontId="9" numFmtId="4" xfId="0" applyAlignment="1" applyBorder="1" applyFont="1" applyNumberFormat="1">
      <alignment horizontal="right" shrinkToFit="0" vertical="center" wrapText="1"/>
    </xf>
    <xf borderId="7" fillId="0" fontId="8" numFmtId="0" xfId="0" applyBorder="1" applyFont="1"/>
    <xf borderId="0" fillId="0" fontId="11" numFmtId="0" xfId="0" applyAlignment="1" applyFont="1">
      <alignment horizontal="left" shrinkToFit="0" vertical="bottom" wrapText="1"/>
    </xf>
    <xf borderId="0" fillId="0" fontId="9" numFmtId="0" xfId="0" applyAlignment="1" applyFont="1">
      <alignment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shrinkToFit="0" vertical="center" wrapText="1"/>
    </xf>
    <xf borderId="8" fillId="0" fontId="8" numFmtId="0" xfId="0" applyBorder="1" applyFont="1"/>
    <xf borderId="4" fillId="0" fontId="12" numFmtId="4" xfId="0" applyAlignment="1" applyBorder="1" applyFont="1" applyNumberFormat="1">
      <alignment shrinkToFit="0" vertical="center" wrapText="1"/>
    </xf>
    <xf borderId="0" fillId="0" fontId="13" numFmtId="0" xfId="0" applyAlignment="1" applyFont="1">
      <alignment horizontal="left" shrinkToFit="0" vertical="bottom" wrapText="0"/>
    </xf>
    <xf borderId="0" fillId="0" fontId="14" numFmtId="0" xfId="0" applyAlignment="1" applyFont="1">
      <alignment horizontal="left" shrinkToFit="0" vertical="bottom" wrapText="1"/>
    </xf>
    <xf borderId="0" fillId="0" fontId="10" numFmtId="0" xfId="0" applyAlignment="1" applyFont="1">
      <alignment shrinkToFit="0" vertical="bottom" wrapText="1"/>
    </xf>
    <xf borderId="4" fillId="2" fontId="1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shrinkToFit="0" vertical="center" wrapText="1"/>
    </xf>
    <xf borderId="4" fillId="3" fontId="7" numFmtId="164" xfId="0" applyAlignment="1" applyBorder="1" applyFill="1" applyFont="1" applyNumberFormat="1">
      <alignment horizontal="center" shrinkToFit="0" vertical="top" wrapText="1"/>
    </xf>
    <xf borderId="4" fillId="0" fontId="16" numFmtId="4" xfId="0" applyAlignment="1" applyBorder="1" applyFont="1" applyNumberFormat="1">
      <alignment shrinkToFit="0" vertical="center" wrapText="1"/>
    </xf>
    <xf borderId="0" fillId="0" fontId="17" numFmtId="0" xfId="0" applyAlignment="1" applyFont="1">
      <alignment horizontal="left" shrinkToFit="0" vertical="bottom" wrapText="1"/>
    </xf>
    <xf borderId="0" fillId="0" fontId="15" numFmtId="0" xfId="0" applyAlignment="1" applyFont="1">
      <alignment shrinkToFit="0" vertical="center" wrapText="1"/>
    </xf>
    <xf borderId="4" fillId="3" fontId="7" numFmtId="0" xfId="0" applyAlignment="1" applyBorder="1" applyFont="1">
      <alignment horizontal="center" shrinkToFit="0" vertical="top" wrapText="0"/>
    </xf>
    <xf borderId="4" fillId="0" fontId="1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top" wrapText="1"/>
    </xf>
    <xf borderId="4" fillId="0" fontId="18" numFmtId="4" xfId="0" applyAlignment="1" applyBorder="1" applyFont="1" applyNumberFormat="1">
      <alignment shrinkToFit="0" vertical="center" wrapText="1"/>
    </xf>
    <xf borderId="3" fillId="0" fontId="1" numFmtId="4" xfId="0" applyAlignment="1" applyBorder="1" applyFont="1" applyNumberFormat="1">
      <alignment shrinkToFit="0" vertical="center" wrapText="1"/>
    </xf>
    <xf borderId="4" fillId="3" fontId="7" numFmtId="2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shrinkToFit="0" vertical="center" wrapText="1"/>
    </xf>
    <xf borderId="4" fillId="0" fontId="19" numFmtId="0" xfId="0" applyAlignment="1" applyBorder="1" applyFont="1">
      <alignment horizontal="center" shrinkToFit="0" vertical="center" wrapText="0"/>
    </xf>
    <xf borderId="4" fillId="0" fontId="19" numFmtId="0" xfId="0" applyAlignment="1" applyBorder="1" applyFont="1">
      <alignment horizontal="left" shrinkToFit="0" vertical="bottom" wrapText="1"/>
    </xf>
    <xf borderId="0" fillId="0" fontId="19" numFmtId="0" xfId="0" applyAlignment="1" applyFont="1">
      <alignment horizontal="left" shrinkToFit="0" vertical="bottom" wrapText="1"/>
    </xf>
    <xf borderId="0" fillId="0" fontId="7" numFmtId="0" xfId="0" applyAlignment="1" applyFont="1">
      <alignment horizontal="left" shrinkToFit="0" vertical="top" wrapText="0"/>
    </xf>
    <xf borderId="4" fillId="0" fontId="9" numFmtId="49" xfId="0" applyAlignment="1" applyBorder="1" applyFont="1" applyNumberFormat="1">
      <alignment horizontal="center" shrinkToFit="0" vertical="center" wrapText="1"/>
    </xf>
    <xf borderId="4" fillId="0" fontId="9" numFmtId="165" xfId="0" applyAlignment="1" applyBorder="1" applyFont="1" applyNumberFormat="1">
      <alignment horizontal="center" shrinkToFit="0" vertical="center" wrapText="1"/>
    </xf>
    <xf borderId="4" fillId="0" fontId="9" numFmtId="165" xfId="0" applyAlignment="1" applyBorder="1" applyFont="1" applyNumberFormat="1">
      <alignment horizontal="center" shrinkToFit="0" vertical="center" wrapText="0"/>
    </xf>
    <xf borderId="4" fillId="0" fontId="15" numFmtId="4" xfId="0" applyAlignment="1" applyBorder="1" applyFont="1" applyNumberFormat="1">
      <alignment horizontal="right" shrinkToFit="0" vertical="center" wrapText="1"/>
    </xf>
    <xf borderId="0" fillId="0" fontId="20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bottom" wrapText="1"/>
    </xf>
    <xf borderId="4" fillId="0" fontId="15" numFmtId="49" xfId="0" applyAlignment="1" applyBorder="1" applyFont="1" applyNumberFormat="1">
      <alignment horizontal="center" shrinkToFit="0" vertical="center" wrapText="1"/>
    </xf>
    <xf borderId="4" fillId="0" fontId="19" numFmtId="0" xfId="0" applyAlignment="1" applyBorder="1" applyFont="1">
      <alignment horizontal="left" shrinkToFit="0" vertical="center" wrapText="1"/>
    </xf>
    <xf borderId="4" fillId="0" fontId="1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bottom" wrapText="1"/>
    </xf>
    <xf borderId="4" fillId="0" fontId="15" numFmtId="4" xfId="0" applyAlignment="1" applyBorder="1" applyFont="1" applyNumberFormat="1">
      <alignment horizontal="center" shrinkToFit="0" vertical="center" wrapText="0"/>
    </xf>
    <xf borderId="4" fillId="0" fontId="15" numFmtId="165" xfId="0" applyAlignment="1" applyBorder="1" applyFont="1" applyNumberFormat="1">
      <alignment horizontal="center" shrinkToFit="0" vertical="center" wrapText="0"/>
    </xf>
    <xf borderId="4" fillId="0" fontId="15" numFmtId="3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left" shrinkToFit="0" vertical="top" wrapText="1"/>
    </xf>
    <xf borderId="0" fillId="0" fontId="21" numFmtId="0" xfId="0" applyAlignment="1" applyFont="1">
      <alignment horizontal="left" shrinkToFit="0" vertical="bottom" wrapText="0"/>
    </xf>
    <xf borderId="4" fillId="0" fontId="18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shrinkToFit="0" vertical="bottom" wrapText="1"/>
    </xf>
    <xf borderId="0" fillId="0" fontId="16" numFmtId="0" xfId="0" applyAlignment="1" applyFont="1">
      <alignment horizontal="left" shrinkToFit="0" vertical="bottom" wrapText="1"/>
    </xf>
    <xf borderId="4" fillId="0" fontId="9" numFmtId="4" xfId="0" applyAlignment="1" applyBorder="1" applyFont="1" applyNumberFormat="1">
      <alignment horizontal="center" shrinkToFit="0" vertical="center" wrapText="0"/>
    </xf>
    <xf borderId="4" fillId="0" fontId="18" numFmtId="0" xfId="0" applyAlignment="1" applyBorder="1" applyFont="1">
      <alignment shrinkToFit="0" vertical="center" wrapText="1"/>
    </xf>
    <xf borderId="4" fillId="2" fontId="18" numFmtId="4" xfId="0" applyAlignment="1" applyBorder="1" applyFont="1" applyNumberFormat="1">
      <alignment shrinkToFit="0" vertical="center" wrapText="1"/>
    </xf>
    <xf borderId="4" fillId="0" fontId="1" numFmtId="4" xfId="0" applyAlignment="1" applyBorder="1" applyFont="1" applyNumberFormat="1">
      <alignment horizontal="center" shrinkToFit="0" vertical="center" wrapText="0"/>
    </xf>
    <xf borderId="4" fillId="0" fontId="9" numFmtId="3" xfId="0" applyAlignment="1" applyBorder="1" applyFont="1" applyNumberFormat="1">
      <alignment horizontal="center" shrinkToFit="0" vertical="center" wrapText="0"/>
    </xf>
    <xf borderId="4" fillId="2" fontId="12" numFmtId="4" xfId="0" applyAlignment="1" applyBorder="1" applyFont="1" applyNumberFormat="1">
      <alignment shrinkToFit="0" vertical="center" wrapText="1"/>
    </xf>
    <xf borderId="0" fillId="0" fontId="22" numFmtId="0" xfId="0" applyAlignment="1" applyFont="1">
      <alignment horizontal="left" shrinkToFit="0" vertical="bottom" wrapText="0"/>
    </xf>
    <xf borderId="4" fillId="0" fontId="9" numFmtId="49" xfId="0" applyAlignment="1" applyBorder="1" applyFont="1" applyNumberFormat="1">
      <alignment horizontal="center" shrinkToFit="0" vertical="center" wrapText="0"/>
    </xf>
    <xf borderId="0" fillId="0" fontId="18" numFmtId="4" xfId="0" applyAlignment="1" applyFont="1" applyNumberFormat="1">
      <alignment shrinkToFit="0" vertical="center" wrapText="1"/>
    </xf>
    <xf borderId="4" fillId="0" fontId="9" numFmtId="166" xfId="0" applyAlignment="1" applyBorder="1" applyFont="1" applyNumberFormat="1">
      <alignment horizontal="center" shrinkToFit="0" vertical="center" wrapText="1"/>
    </xf>
    <xf borderId="4" fillId="0" fontId="9" numFmtId="167" xfId="0" applyAlignment="1" applyBorder="1" applyFont="1" applyNumberFormat="1">
      <alignment horizontal="center" shrinkToFit="0" vertical="center" wrapText="1"/>
    </xf>
    <xf borderId="0" fillId="0" fontId="23" numFmtId="0" xfId="0" applyAlignment="1" applyFont="1">
      <alignment shrinkToFit="0" vertical="bottom" wrapText="0"/>
    </xf>
    <xf borderId="4" fillId="0" fontId="10" numFmtId="49" xfId="0" applyAlignment="1" applyBorder="1" applyFont="1" applyNumberFormat="1">
      <alignment horizontal="center" shrinkToFit="0" vertical="center" wrapText="0"/>
    </xf>
    <xf borderId="4" fillId="0" fontId="10" numFmtId="166" xfId="0" applyAlignment="1" applyBorder="1" applyFont="1" applyNumberFormat="1">
      <alignment horizontal="center" shrinkToFit="0" vertical="center" wrapText="1"/>
    </xf>
    <xf borderId="4" fillId="0" fontId="10" numFmtId="167" xfId="0" applyAlignment="1" applyBorder="1" applyFont="1" applyNumberFormat="1">
      <alignment horizontal="center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4" fillId="0" fontId="10" numFmtId="165" xfId="0" applyAlignment="1" applyBorder="1" applyFont="1" applyNumberFormat="1">
      <alignment horizontal="center" shrinkToFit="0" vertical="center" wrapText="0"/>
    </xf>
    <xf borderId="4" fillId="0" fontId="10" numFmtId="3" xfId="0" applyAlignment="1" applyBorder="1" applyFont="1" applyNumberFormat="1">
      <alignment horizontal="center" shrinkToFit="0" vertical="center" wrapText="0"/>
    </xf>
    <xf borderId="0" fillId="0" fontId="24" numFmtId="0" xfId="0" applyAlignment="1" applyFont="1">
      <alignment horizontal="left" shrinkToFit="0" vertical="bottom" wrapText="0"/>
    </xf>
    <xf borderId="4" fillId="0" fontId="25" numFmtId="4" xfId="0" applyAlignment="1" applyBorder="1" applyFont="1" applyNumberFormat="1">
      <alignment shrinkToFit="0" vertical="center" wrapText="1"/>
    </xf>
    <xf borderId="0" fillId="0" fontId="26" numFmtId="0" xfId="0" applyAlignment="1" applyFont="1">
      <alignment horizontal="left" shrinkToFit="0" vertical="bottom" wrapText="0"/>
    </xf>
    <xf borderId="3" fillId="0" fontId="1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bottom" wrapText="1"/>
    </xf>
    <xf borderId="4" fillId="0" fontId="10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shrinkToFit="0" vertical="bottom" wrapText="1"/>
    </xf>
    <xf borderId="4" fillId="0" fontId="9" numFmtId="2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shrinkToFit="0" vertical="top" wrapText="1"/>
    </xf>
    <xf borderId="4" fillId="0" fontId="9" numFmtId="2" xfId="0" applyAlignment="1" applyBorder="1" applyFont="1" applyNumberFormat="1">
      <alignment shrinkToFit="0" vertical="center" wrapText="1"/>
    </xf>
    <xf borderId="0" fillId="0" fontId="27" numFmtId="0" xfId="0" applyAlignment="1" applyFont="1">
      <alignment horizontal="left" shrinkToFit="0" vertical="bottom" wrapText="0"/>
    </xf>
    <xf borderId="4" fillId="0" fontId="28" numFmtId="165" xfId="0" applyAlignment="1" applyBorder="1" applyFont="1" applyNumberFormat="1">
      <alignment horizontal="center" shrinkToFit="0" vertical="center" wrapText="0"/>
    </xf>
    <xf borderId="4" fillId="0" fontId="15" numFmtId="0" xfId="0" applyAlignment="1" applyBorder="1" applyFont="1">
      <alignment shrinkToFit="0" vertical="bottom" wrapText="1"/>
    </xf>
    <xf borderId="4" fillId="0" fontId="16" numFmtId="0" xfId="0" applyAlignment="1" applyBorder="1" applyFont="1">
      <alignment horizontal="center" shrinkToFit="0" vertical="center" wrapText="0"/>
    </xf>
    <xf borderId="4" fillId="0" fontId="16" numFmtId="0" xfId="0" applyAlignment="1" applyBorder="1" applyFont="1">
      <alignment horizontal="left" shrinkToFit="0" vertical="bottom" wrapText="1"/>
    </xf>
    <xf borderId="4" fillId="0" fontId="18" numFmtId="0" xfId="0" applyAlignment="1" applyBorder="1" applyFont="1">
      <alignment horizontal="center" shrinkToFit="0" vertical="center" wrapText="0"/>
    </xf>
    <xf borderId="4" fillId="0" fontId="18" numFmtId="0" xfId="0" applyAlignment="1" applyBorder="1" applyFont="1">
      <alignment horizontal="left" shrinkToFit="0" vertical="bottom" wrapText="1"/>
    </xf>
    <xf borderId="4" fillId="0" fontId="12" numFmtId="0" xfId="0" applyAlignment="1" applyBorder="1" applyFont="1">
      <alignment horizontal="center" shrinkToFit="0" vertical="center" wrapText="0"/>
    </xf>
    <xf borderId="4" fillId="0" fontId="12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4" fillId="0" fontId="18" numFmtId="0" xfId="0" applyAlignment="1" applyBorder="1" applyFont="1">
      <alignment horizontal="left" shrinkToFit="0" vertical="center" wrapText="1"/>
    </xf>
    <xf borderId="4" fillId="0" fontId="16" numFmtId="0" xfId="0" applyAlignment="1" applyBorder="1" applyFont="1">
      <alignment horizontal="left" shrinkToFit="0" vertical="center" wrapText="1"/>
    </xf>
    <xf borderId="4" fillId="0" fontId="1" numFmtId="4" xfId="0" applyAlignment="1" applyBorder="1" applyFont="1" applyNumberFormat="1">
      <alignment horizontal="right" shrinkToFit="0" vertical="center" wrapText="1"/>
    </xf>
    <xf borderId="4" fillId="0" fontId="25" numFmtId="0" xfId="0" applyAlignment="1" applyBorder="1" applyFont="1">
      <alignment horizontal="center" shrinkToFit="0" vertical="bottom" wrapText="0"/>
    </xf>
    <xf borderId="4" fillId="0" fontId="25" numFmtId="0" xfId="0" applyAlignment="1" applyBorder="1" applyFont="1">
      <alignment horizontal="left" shrinkToFit="0" vertical="bottom" wrapText="1"/>
    </xf>
    <xf borderId="4" fillId="0" fontId="12" numFmtId="0" xfId="0" applyAlignment="1" applyBorder="1" applyFont="1">
      <alignment shrinkToFit="0" vertical="center" wrapText="1"/>
    </xf>
    <xf borderId="4" fillId="0" fontId="9" numFmtId="164" xfId="0" applyAlignment="1" applyBorder="1" applyFont="1" applyNumberFormat="1">
      <alignment horizontal="center" shrinkToFit="0" vertical="center" wrapText="0"/>
    </xf>
    <xf borderId="4" fillId="0" fontId="16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center" shrinkToFit="0" vertical="center" wrapText="0"/>
    </xf>
    <xf borderId="4" fillId="0" fontId="12" numFmtId="0" xfId="0" applyAlignment="1" applyBorder="1" applyFont="1">
      <alignment horizontal="left" shrinkToFit="0" vertical="bottom" wrapText="1"/>
    </xf>
    <xf borderId="4" fillId="0" fontId="15" numFmtId="164" xfId="0" applyAlignment="1" applyBorder="1" applyFont="1" applyNumberFormat="1">
      <alignment horizontal="center" shrinkToFit="0" vertical="center" wrapText="0"/>
    </xf>
    <xf borderId="4" fillId="0" fontId="15" numFmtId="166" xfId="0" applyAlignment="1" applyBorder="1" applyFont="1" applyNumberFormat="1">
      <alignment horizontal="center" shrinkToFit="0" vertical="center" wrapText="1"/>
    </xf>
    <xf borderId="4" fillId="0" fontId="15" numFmtId="167" xfId="0" applyAlignment="1" applyBorder="1" applyFont="1" applyNumberFormat="1">
      <alignment horizontal="center" shrinkToFit="0" vertical="center" wrapText="1"/>
    </xf>
    <xf borderId="4" fillId="0" fontId="16" numFmtId="0" xfId="0" applyAlignment="1" applyBorder="1" applyFont="1">
      <alignment horizontal="center" shrinkToFit="0" vertical="bottom" wrapText="0"/>
    </xf>
    <xf borderId="4" fillId="0" fontId="15" numFmtId="0" xfId="0" applyAlignment="1" applyBorder="1" applyFont="1">
      <alignment horizontal="center" shrinkToFit="0" vertical="center" wrapText="0"/>
    </xf>
    <xf borderId="4" fillId="0" fontId="7" numFmtId="49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0"/>
    </xf>
    <xf borderId="4" fillId="0" fontId="18" numFmtId="0" xfId="0" applyAlignment="1" applyBorder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center" wrapText="1"/>
    </xf>
    <xf borderId="4" fillId="0" fontId="25" numFmtId="0" xfId="0" applyAlignment="1" applyBorder="1" applyFont="1">
      <alignment horizontal="center" shrinkToFit="0" vertical="center" wrapText="0"/>
    </xf>
    <xf borderId="4" fillId="3" fontId="7" numFmtId="165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29" numFmtId="4" xfId="0" applyAlignment="1" applyBorder="1" applyFont="1" applyNumberFormat="1">
      <alignment shrinkToFit="0" vertical="center" wrapText="1"/>
    </xf>
    <xf borderId="4" fillId="0" fontId="9" numFmtId="168" xfId="0" applyAlignment="1" applyBorder="1" applyFont="1" applyNumberFormat="1">
      <alignment horizontal="center" shrinkToFit="0" vertical="center" wrapText="0"/>
    </xf>
    <xf borderId="0" fillId="0" fontId="9" numFmtId="165" xfId="0" applyAlignment="1" applyFont="1" applyNumberFormat="1">
      <alignment shrinkToFit="0" vertical="bottom" wrapText="1"/>
    </xf>
    <xf borderId="4" fillId="3" fontId="25" numFmtId="0" xfId="0" applyAlignment="1" applyBorder="1" applyFont="1">
      <alignment horizontal="center" shrinkToFit="0" vertical="center" wrapText="0"/>
    </xf>
    <xf borderId="4" fillId="3" fontId="25" numFmtId="0" xfId="0" applyAlignment="1" applyBorder="1" applyFont="1">
      <alignment horizontal="left" shrinkToFit="0" vertical="center" wrapText="1"/>
    </xf>
    <xf borderId="4" fillId="3" fontId="25" numFmtId="4" xfId="0" applyAlignment="1" applyBorder="1" applyFont="1" applyNumberFormat="1">
      <alignment shrinkToFit="0" vertical="center" wrapText="1"/>
    </xf>
    <xf borderId="4" fillId="0" fontId="9" numFmtId="169" xfId="0" applyAlignment="1" applyBorder="1" applyFont="1" applyNumberFormat="1">
      <alignment horizontal="center" shrinkToFit="0" vertical="center" wrapText="1"/>
    </xf>
    <xf borderId="4" fillId="0" fontId="1" numFmtId="4" xfId="0" applyAlignment="1" applyBorder="1" applyFont="1" applyNumberFormat="1">
      <alignment horizontal="right" shrinkToFit="0" vertical="center" wrapText="0"/>
    </xf>
    <xf borderId="4" fillId="0" fontId="10" numFmtId="4" xfId="0" applyAlignment="1" applyBorder="1" applyFont="1" applyNumberFormat="1">
      <alignment horizontal="center" shrinkToFit="0" vertical="center" wrapText="0"/>
    </xf>
    <xf borderId="4" fillId="0" fontId="18" numFmtId="4" xfId="0" applyAlignment="1" applyBorder="1" applyFont="1" applyNumberFormat="1">
      <alignment horizontal="right" shrinkToFit="0" vertical="center" wrapText="1"/>
    </xf>
    <xf borderId="4" fillId="0" fontId="10" numFmtId="4" xfId="0" applyAlignment="1" applyBorder="1" applyFont="1" applyNumberFormat="1">
      <alignment shrinkToFit="0" vertical="center" wrapText="1"/>
    </xf>
    <xf borderId="0" fillId="0" fontId="10" numFmtId="0" xfId="0" applyAlignment="1" applyFont="1">
      <alignment horizontal="left" shrinkToFit="0" vertical="bottom" wrapText="1"/>
    </xf>
    <xf borderId="4" fillId="0" fontId="30" numFmtId="0" xfId="0" applyAlignment="1" applyBorder="1" applyFont="1">
      <alignment horizontal="center" shrinkToFit="0" vertical="center" wrapText="1"/>
    </xf>
    <xf borderId="4" fillId="0" fontId="7" numFmtId="4" xfId="0" applyAlignment="1" applyBorder="1" applyFont="1" applyNumberFormat="1">
      <alignment horizontal="right" shrinkToFit="0" vertical="center" wrapText="1"/>
    </xf>
    <xf borderId="0" fillId="0" fontId="30" numFmtId="0" xfId="0" applyAlignment="1" applyFont="1">
      <alignment shrinkToFit="0" vertical="bottom" wrapText="1"/>
    </xf>
    <xf borderId="0" fillId="0" fontId="7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center" wrapText="0"/>
    </xf>
    <xf borderId="4" fillId="3" fontId="7" numFmtId="0" xfId="0" applyAlignment="1" applyBorder="1" applyFont="1">
      <alignment horizontal="center" shrinkToFit="0" vertical="center" wrapText="1"/>
    </xf>
    <xf borderId="4" fillId="3" fontId="7" numFmtId="4" xfId="0" applyAlignment="1" applyBorder="1" applyFont="1" applyNumberFormat="1">
      <alignment horizontal="center" shrinkToFit="0" vertical="center" wrapText="1"/>
    </xf>
    <xf borderId="0" fillId="0" fontId="31" numFmtId="0" xfId="0" applyAlignment="1" applyFont="1">
      <alignment horizontal="left" shrinkToFit="0" vertical="bottom" wrapText="0"/>
    </xf>
    <xf borderId="4" fillId="0" fontId="9" numFmtId="170" xfId="0" applyAlignment="1" applyBorder="1" applyFont="1" applyNumberFormat="1">
      <alignment horizontal="center" shrinkToFit="0" vertical="center" wrapText="1"/>
    </xf>
    <xf borderId="4" fillId="4" fontId="9" numFmtId="49" xfId="0" applyAlignment="1" applyBorder="1" applyFill="1" applyFont="1" applyNumberFormat="1">
      <alignment horizontal="center" shrinkToFit="0" vertical="center" wrapText="0"/>
    </xf>
    <xf borderId="4" fillId="4" fontId="9" numFmtId="166" xfId="0" applyAlignment="1" applyBorder="1" applyFont="1" applyNumberFormat="1">
      <alignment horizontal="center" shrinkToFit="0" vertical="center" wrapText="1"/>
    </xf>
    <xf borderId="4" fillId="4" fontId="9" numFmtId="170" xfId="0" applyAlignment="1" applyBorder="1" applyFont="1" applyNumberFormat="1">
      <alignment horizontal="center"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9" numFmtId="4" xfId="0" applyAlignment="1" applyBorder="1" applyFont="1" applyNumberFormat="1">
      <alignment horizontal="center" shrinkToFit="0" vertical="center" wrapText="0"/>
    </xf>
    <xf borderId="9" fillId="4" fontId="26" numFmtId="0" xfId="0" applyAlignment="1" applyBorder="1" applyFont="1">
      <alignment horizontal="left" shrinkToFit="0" vertical="bottom" wrapText="0"/>
    </xf>
    <xf borderId="9" fillId="4" fontId="31" numFmtId="0" xfId="0" applyAlignment="1" applyBorder="1" applyFont="1">
      <alignment horizontal="left" shrinkToFit="0" vertical="bottom" wrapText="0"/>
    </xf>
    <xf borderId="9" fillId="4" fontId="13" numFmtId="0" xfId="0" applyAlignment="1" applyBorder="1" applyFont="1">
      <alignment horizontal="left" shrinkToFit="0" vertical="bottom" wrapText="0"/>
    </xf>
    <xf borderId="4" fillId="4" fontId="9" numFmtId="49" xfId="0" applyAlignment="1" applyBorder="1" applyFont="1" applyNumberFormat="1">
      <alignment horizontal="center" shrinkToFit="0" vertical="center" wrapText="1"/>
    </xf>
    <xf borderId="4" fillId="4" fontId="9" numFmtId="0" xfId="0" applyAlignment="1" applyBorder="1" applyFont="1">
      <alignment horizontal="left" shrinkToFit="0" vertical="top" wrapText="1"/>
    </xf>
    <xf borderId="4" fillId="4" fontId="9" numFmtId="167" xfId="0" applyAlignment="1" applyBorder="1" applyFont="1" applyNumberFormat="1">
      <alignment horizontal="center" shrinkToFit="0" vertical="center" wrapText="1"/>
    </xf>
    <xf borderId="4" fillId="0" fontId="7" numFmtId="1" xfId="0" applyAlignment="1" applyBorder="1" applyFont="1" applyNumberFormat="1">
      <alignment horizontal="center" shrinkToFit="0" vertical="center" wrapText="1"/>
    </xf>
    <xf borderId="4" fillId="0" fontId="9" numFmtId="1" xfId="0" applyAlignment="1" applyBorder="1" applyFont="1" applyNumberFormat="1">
      <alignment horizontal="center" shrinkToFit="0" vertical="center" wrapText="0"/>
    </xf>
    <xf borderId="2" fillId="0" fontId="9" numFmtId="49" xfId="0" applyAlignment="1" applyBorder="1" applyFont="1" applyNumberFormat="1">
      <alignment horizontal="center" shrinkToFit="0" vertical="center" wrapText="1"/>
    </xf>
    <xf borderId="4" fillId="0" fontId="7" numFmtId="164" xfId="0" applyAlignment="1" applyBorder="1" applyFont="1" applyNumberFormat="1">
      <alignment horizontal="center" shrinkToFit="0" vertical="center" wrapText="1"/>
    </xf>
    <xf borderId="4" fillId="3" fontId="7" numFmtId="0" xfId="0" applyAlignment="1" applyBorder="1" applyFont="1">
      <alignment horizontal="left" shrinkToFit="0" vertical="top" wrapText="1"/>
    </xf>
    <xf borderId="4" fillId="3" fontId="7" numFmtId="168" xfId="0" applyAlignment="1" applyBorder="1" applyFont="1" applyNumberFormat="1">
      <alignment horizontal="center" shrinkToFit="0" vertical="center" wrapText="1"/>
    </xf>
    <xf borderId="4" fillId="3" fontId="7" numFmtId="1" xfId="0" applyAlignment="1" applyBorder="1" applyFont="1" applyNumberFormat="1">
      <alignment horizontal="center" shrinkToFit="0" vertical="center" wrapText="1"/>
    </xf>
    <xf borderId="4" fillId="3" fontId="7" numFmtId="0" xfId="0" applyAlignment="1" applyBorder="1" applyFont="1">
      <alignment horizontal="center" shrinkToFit="0" vertical="center" wrapText="0"/>
    </xf>
    <xf borderId="4" fillId="0" fontId="9" numFmtId="3" xfId="0" applyAlignment="1" applyBorder="1" applyFont="1" applyNumberFormat="1">
      <alignment horizontal="center" shrinkToFit="0" vertical="center" wrapText="1"/>
    </xf>
    <xf borderId="4" fillId="0" fontId="1" numFmtId="3" xfId="0" applyAlignment="1" applyBorder="1" applyFont="1" applyNumberFormat="1">
      <alignment horizontal="center" shrinkToFit="0" vertical="center" wrapText="0"/>
    </xf>
    <xf borderId="4" fillId="0" fontId="9" numFmtId="0" xfId="0" applyAlignment="1" applyBorder="1" applyFont="1">
      <alignment horizontal="left" shrinkToFit="0" vertical="top" wrapText="1"/>
    </xf>
    <xf borderId="4" fillId="0" fontId="28" numFmtId="4" xfId="0" applyAlignment="1" applyBorder="1" applyFont="1" applyNumberFormat="1">
      <alignment horizontal="center" shrinkToFit="0" vertical="center" wrapText="0"/>
    </xf>
    <xf borderId="2" fillId="0" fontId="15" numFmtId="0" xfId="0" applyAlignment="1" applyBorder="1" applyFont="1">
      <alignment horizontal="center" shrinkToFit="0" vertical="center" wrapText="1"/>
    </xf>
    <xf borderId="2" fillId="0" fontId="10" numFmtId="4" xfId="0" applyAlignment="1" applyBorder="1" applyFont="1" applyNumberFormat="1">
      <alignment horizontal="center" shrinkToFit="0" vertical="center" wrapText="0"/>
    </xf>
    <xf borderId="2" fillId="0" fontId="9" numFmtId="1" xfId="0" applyAlignment="1" applyBorder="1" applyFont="1" applyNumberFormat="1">
      <alignment horizontal="center" shrinkToFit="0" vertical="center" wrapText="0"/>
    </xf>
    <xf borderId="2" fillId="0" fontId="9" numFmtId="166" xfId="0" applyAlignment="1" applyBorder="1" applyFont="1" applyNumberFormat="1">
      <alignment horizontal="center" shrinkToFit="0" vertical="center" wrapText="1"/>
    </xf>
    <xf borderId="2" fillId="0" fontId="9" numFmtId="167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2" fillId="0" fontId="9" numFmtId="4" xfId="0" applyAlignment="1" applyBorder="1" applyFont="1" applyNumberFormat="1">
      <alignment horizontal="center" shrinkToFit="0" vertical="center" wrapText="0"/>
    </xf>
    <xf borderId="10" fillId="0" fontId="9" numFmtId="0" xfId="0" applyAlignment="1" applyBorder="1" applyFont="1">
      <alignment horizontal="center" shrinkToFit="0" vertical="center" wrapText="0"/>
    </xf>
    <xf borderId="11" fillId="0" fontId="8" numFmtId="0" xfId="0" applyBorder="1" applyFont="1"/>
    <xf borderId="12" fillId="0" fontId="9" numFmtId="165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32" numFmtId="4" xfId="0" applyAlignment="1" applyFont="1" applyNumberFormat="1">
      <alignment horizontal="center" shrinkToFit="0" vertical="center" wrapText="0"/>
    </xf>
    <xf borderId="0" fillId="0" fontId="5" numFmtId="165" xfId="0" applyAlignment="1" applyFont="1" applyNumberForma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3" numFmtId="0" xfId="0" applyAlignment="1" applyFon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5" numFmtId="3" xfId="0" applyAlignment="1" applyFont="1" applyNumberFormat="1">
      <alignment horizontal="left" shrinkToFit="0" vertical="bottom" wrapText="0"/>
    </xf>
    <xf borderId="0" fillId="0" fontId="5" numFmtId="0" xfId="0" applyAlignment="1" applyFont="1">
      <alignment shrinkToFit="0" vertical="top" wrapText="1"/>
    </xf>
    <xf borderId="0" fillId="0" fontId="5" numFmtId="3" xfId="0" applyAlignment="1" applyFont="1" applyNumberFormat="1">
      <alignment shrinkToFit="0" vertical="top" wrapText="1"/>
    </xf>
    <xf borderId="13" fillId="0" fontId="5" numFmtId="3" xfId="0" applyAlignment="1" applyBorder="1" applyFont="1" applyNumberFormat="1">
      <alignment shrinkToFit="0" vertical="bottom" wrapText="0"/>
    </xf>
    <xf borderId="0" fillId="0" fontId="5" numFmtId="3" xfId="0" applyAlignment="1" applyFont="1" applyNumberFormat="1">
      <alignment shrinkToFit="0" vertical="bottom" wrapText="0"/>
    </xf>
    <xf borderId="0" fillId="0" fontId="33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left" shrinkToFit="0" vertical="center" wrapText="1"/>
    </xf>
    <xf borderId="0" fillId="0" fontId="5" numFmtId="4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51.43"/>
    <col customWidth="1" min="3" max="3" width="13.29"/>
    <col customWidth="1" min="4" max="4" width="12.14"/>
    <col customWidth="1" min="5" max="5" width="12.29"/>
    <col customWidth="1" min="6" max="6" width="13.0"/>
    <col customWidth="1" min="7" max="7" width="15.14"/>
    <col customWidth="1" min="8" max="26" width="8.0"/>
  </cols>
  <sheetData>
    <row r="1" ht="51.75" customHeight="1">
      <c r="A1" s="2"/>
      <c r="B1" s="3"/>
      <c r="C1" s="3"/>
      <c r="D1" s="4" t="s">
        <v>0</v>
      </c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hidden="1" customHeight="1">
      <c r="A2" s="2"/>
      <c r="B2" s="3"/>
      <c r="C2" s="3"/>
      <c r="D2" s="8"/>
      <c r="E2" s="8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6.75" customHeight="1">
      <c r="A3" s="10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2"/>
      <c r="B4" s="12"/>
      <c r="C4" s="12"/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9.75" customHeight="1">
      <c r="A5" s="13" t="s">
        <v>3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50.25" customHeight="1">
      <c r="A6" s="15"/>
      <c r="B6" s="15"/>
      <c r="C6" s="15"/>
      <c r="D6" s="15"/>
      <c r="E6" s="15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0" customHeight="1">
      <c r="A7" s="17">
        <v>1.0</v>
      </c>
      <c r="B7" s="17">
        <v>2.0</v>
      </c>
      <c r="C7" s="17">
        <v>3.0</v>
      </c>
      <c r="D7" s="17">
        <v>4.0</v>
      </c>
      <c r="E7" s="17">
        <v>5.0</v>
      </c>
      <c r="F7" s="17">
        <v>6.0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9.5" customHeight="1">
      <c r="A8" s="19">
        <v>1.0E7</v>
      </c>
      <c r="B8" s="21" t="s">
        <v>16</v>
      </c>
      <c r="C8" s="23">
        <f t="shared" ref="C8:F8" si="1">C9+C17+C21+C25</f>
        <v>56444.2</v>
      </c>
      <c r="D8" s="23">
        <f t="shared" si="1"/>
        <v>65231.3</v>
      </c>
      <c r="E8" s="23">
        <f t="shared" si="1"/>
        <v>71073</v>
      </c>
      <c r="F8" s="23">
        <f t="shared" si="1"/>
        <v>77346.7</v>
      </c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36.0" customHeight="1">
      <c r="A9" s="27">
        <v>1.1E7</v>
      </c>
      <c r="B9" s="28" t="s">
        <v>17</v>
      </c>
      <c r="C9" s="30">
        <f t="shared" ref="C9:F9" si="2">C10+C15</f>
        <v>40452.9</v>
      </c>
      <c r="D9" s="30">
        <f t="shared" si="2"/>
        <v>49306</v>
      </c>
      <c r="E9" s="30">
        <f t="shared" si="2"/>
        <v>55305</v>
      </c>
      <c r="F9" s="30">
        <f t="shared" si="2"/>
        <v>60751.7</v>
      </c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5.0" customHeight="1">
      <c r="A10" s="35">
        <v>1.101E7</v>
      </c>
      <c r="B10" s="36" t="s">
        <v>18</v>
      </c>
      <c r="C10" s="38">
        <f t="shared" ref="C10:F10" si="3">SUM(C11:C14)</f>
        <v>40424.1</v>
      </c>
      <c r="D10" s="38">
        <f t="shared" si="3"/>
        <v>49277</v>
      </c>
      <c r="E10" s="38">
        <f t="shared" si="3"/>
        <v>55273</v>
      </c>
      <c r="F10" s="38">
        <f t="shared" si="3"/>
        <v>60717.2</v>
      </c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48.0" customHeight="1">
      <c r="A11" s="17">
        <v>1.10101E7</v>
      </c>
      <c r="B11" s="42" t="s">
        <v>19</v>
      </c>
      <c r="C11" s="44">
        <f>38308.8-2.1</f>
        <v>38306.7</v>
      </c>
      <c r="D11" s="44">
        <f>47420-700+300</f>
        <v>47020</v>
      </c>
      <c r="E11" s="45">
        <f>52700+113</f>
        <v>52813</v>
      </c>
      <c r="F11" s="45">
        <f>57950+142.2</f>
        <v>58092.2</v>
      </c>
      <c r="G11" s="4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73.5" customHeight="1">
      <c r="A12" s="48">
        <v>1.10102E7</v>
      </c>
      <c r="B12" s="49" t="s">
        <v>21</v>
      </c>
      <c r="C12" s="44">
        <v>606.9</v>
      </c>
      <c r="D12" s="44">
        <v>617.0</v>
      </c>
      <c r="E12" s="45">
        <v>675.0</v>
      </c>
      <c r="F12" s="45">
        <v>720.0</v>
      </c>
      <c r="G12" s="5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48.0" customHeight="1">
      <c r="A13" s="17">
        <v>1.10104E7</v>
      </c>
      <c r="B13" s="42" t="s">
        <v>22</v>
      </c>
      <c r="C13" s="44">
        <v>1145.5</v>
      </c>
      <c r="D13" s="44">
        <v>1250.0</v>
      </c>
      <c r="E13" s="45">
        <v>1360.0</v>
      </c>
      <c r="F13" s="45">
        <v>1450.0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5.0" customHeight="1">
      <c r="A14" s="17">
        <v>1.10105E7</v>
      </c>
      <c r="B14" s="42" t="s">
        <v>26</v>
      </c>
      <c r="C14" s="44">
        <v>365.0</v>
      </c>
      <c r="D14" s="44">
        <v>390.0</v>
      </c>
      <c r="E14" s="45">
        <v>425.0</v>
      </c>
      <c r="F14" s="45">
        <v>455.0</v>
      </c>
      <c r="G14" s="5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35">
        <v>1.102E7</v>
      </c>
      <c r="B15" s="36" t="s">
        <v>28</v>
      </c>
      <c r="C15" s="55">
        <f t="shared" ref="C15:F15" si="4">SUM(C16)</f>
        <v>28.8</v>
      </c>
      <c r="D15" s="55">
        <f t="shared" si="4"/>
        <v>29</v>
      </c>
      <c r="E15" s="55">
        <f t="shared" si="4"/>
        <v>32</v>
      </c>
      <c r="F15" s="55">
        <f t="shared" si="4"/>
        <v>34.5</v>
      </c>
      <c r="G15" s="39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30.0" customHeight="1">
      <c r="A16" s="48">
        <v>1.10202E7</v>
      </c>
      <c r="B16" s="59" t="s">
        <v>29</v>
      </c>
      <c r="C16" s="44">
        <v>28.8</v>
      </c>
      <c r="D16" s="44">
        <v>29.0</v>
      </c>
      <c r="E16" s="45">
        <v>32.0</v>
      </c>
      <c r="F16" s="45">
        <v>34.5</v>
      </c>
      <c r="G16" s="5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30.0" customHeight="1">
      <c r="A17" s="27">
        <v>1.3E7</v>
      </c>
      <c r="B17" s="28" t="s">
        <v>31</v>
      </c>
      <c r="C17" s="30">
        <f t="shared" ref="C17:F17" si="5">SUM(C18:C20)</f>
        <v>27</v>
      </c>
      <c r="D17" s="30">
        <f t="shared" si="5"/>
        <v>27.2</v>
      </c>
      <c r="E17" s="30">
        <f t="shared" si="5"/>
        <v>31</v>
      </c>
      <c r="F17" s="30">
        <f t="shared" si="5"/>
        <v>33</v>
      </c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30.0" customHeight="1">
      <c r="A18" s="48">
        <v>1.30102E7</v>
      </c>
      <c r="B18" s="65" t="s">
        <v>32</v>
      </c>
      <c r="C18" s="44">
        <v>17.2</v>
      </c>
      <c r="D18" s="44">
        <v>17.2</v>
      </c>
      <c r="E18" s="45">
        <v>20.0</v>
      </c>
      <c r="F18" s="45">
        <v>21.0</v>
      </c>
      <c r="G18" s="5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0" customHeight="1">
      <c r="A19" s="48">
        <v>1.30301E7</v>
      </c>
      <c r="B19" s="65"/>
      <c r="C19" s="44">
        <v>0.2</v>
      </c>
      <c r="D19" s="44"/>
      <c r="E19" s="45">
        <f>D19*1.09</f>
        <v>0</v>
      </c>
      <c r="F19" s="45">
        <f>E19*1.065</f>
        <v>0</v>
      </c>
      <c r="G19" s="50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30.75" customHeight="1">
      <c r="A20" s="48">
        <v>1.30302E7</v>
      </c>
      <c r="B20" s="65" t="s">
        <v>34</v>
      </c>
      <c r="C20" s="44">
        <v>9.6</v>
      </c>
      <c r="D20" s="44">
        <v>10.0</v>
      </c>
      <c r="E20" s="45">
        <v>11.0</v>
      </c>
      <c r="F20" s="45">
        <v>12.0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9.5" customHeight="1">
      <c r="A21" s="27">
        <v>1.4E7</v>
      </c>
      <c r="B21" s="28" t="s">
        <v>35</v>
      </c>
      <c r="C21" s="30">
        <f t="shared" ref="C21:F21" si="6">C22+C23+C24</f>
        <v>2596.8</v>
      </c>
      <c r="D21" s="30">
        <f t="shared" si="6"/>
        <v>1988.1</v>
      </c>
      <c r="E21" s="30">
        <f t="shared" si="6"/>
        <v>900</v>
      </c>
      <c r="F21" s="30">
        <f t="shared" si="6"/>
        <v>960</v>
      </c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30.0" customHeight="1">
      <c r="A22" s="67">
        <v>1.402E7</v>
      </c>
      <c r="B22" s="68" t="s">
        <v>41</v>
      </c>
      <c r="C22" s="44">
        <v>356.8</v>
      </c>
      <c r="D22" s="44">
        <v>245.0</v>
      </c>
      <c r="E22" s="38"/>
      <c r="F22" s="38"/>
      <c r="G22" s="69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44.25" customHeight="1">
      <c r="A23" s="67">
        <v>1.403E7</v>
      </c>
      <c r="B23" s="71" t="s">
        <v>42</v>
      </c>
      <c r="C23" s="44">
        <v>1486.8</v>
      </c>
      <c r="D23" s="44">
        <v>943.1</v>
      </c>
      <c r="E23" s="38"/>
      <c r="F23" s="38"/>
      <c r="G23" s="69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45.0" customHeight="1">
      <c r="A24" s="17">
        <v>1.404E7</v>
      </c>
      <c r="B24" s="42" t="s">
        <v>43</v>
      </c>
      <c r="C24" s="44">
        <v>753.2</v>
      </c>
      <c r="D24" s="44">
        <v>800.0</v>
      </c>
      <c r="E24" s="72">
        <v>900.0</v>
      </c>
      <c r="F24" s="45">
        <v>960.0</v>
      </c>
      <c r="G24" s="5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0" customHeight="1">
      <c r="A25" s="27">
        <v>1.8E7</v>
      </c>
      <c r="B25" s="28" t="s">
        <v>45</v>
      </c>
      <c r="C25" s="75">
        <f t="shared" ref="C25:F25" si="7">C26+C37+C40</f>
        <v>13367.5</v>
      </c>
      <c r="D25" s="75">
        <f t="shared" si="7"/>
        <v>13910</v>
      </c>
      <c r="E25" s="75">
        <f t="shared" si="7"/>
        <v>14837</v>
      </c>
      <c r="F25" s="75">
        <f t="shared" si="7"/>
        <v>15602</v>
      </c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0" customHeight="1">
      <c r="A26" s="35">
        <v>1.801E7</v>
      </c>
      <c r="B26" s="36" t="s">
        <v>47</v>
      </c>
      <c r="C26" s="38">
        <f t="shared" ref="C26:F26" si="8">SUM(C27:C36)</f>
        <v>6714.3</v>
      </c>
      <c r="D26" s="38">
        <f t="shared" si="8"/>
        <v>6615</v>
      </c>
      <c r="E26" s="38">
        <f t="shared" si="8"/>
        <v>6881</v>
      </c>
      <c r="F26" s="38">
        <f t="shared" si="8"/>
        <v>7125</v>
      </c>
      <c r="G26" s="39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60.0" customHeight="1">
      <c r="A27" s="17">
        <v>1.80101E7</v>
      </c>
      <c r="B27" s="42" t="s">
        <v>50</v>
      </c>
      <c r="C27" s="44">
        <v>257.3</v>
      </c>
      <c r="D27" s="44">
        <v>260.0</v>
      </c>
      <c r="E27" s="45">
        <v>281.0</v>
      </c>
      <c r="F27" s="45">
        <v>300.0</v>
      </c>
      <c r="G27" s="78"/>
      <c r="H27" s="78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60.0" customHeight="1">
      <c r="A28" s="17">
        <v>1.80102E7</v>
      </c>
      <c r="B28" s="42" t="s">
        <v>51</v>
      </c>
      <c r="C28" s="44">
        <v>134.2</v>
      </c>
      <c r="D28" s="44">
        <v>135.0</v>
      </c>
      <c r="E28" s="45">
        <v>150.0</v>
      </c>
      <c r="F28" s="45">
        <v>160.0</v>
      </c>
      <c r="G28" s="5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60.0" customHeight="1">
      <c r="A29" s="17">
        <v>1.80103E7</v>
      </c>
      <c r="B29" s="42" t="s">
        <v>52</v>
      </c>
      <c r="C29" s="44">
        <v>284.0</v>
      </c>
      <c r="D29" s="44">
        <v>285.0</v>
      </c>
      <c r="E29" s="45">
        <v>310.0</v>
      </c>
      <c r="F29" s="45">
        <v>330.0</v>
      </c>
      <c r="G29" s="5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60.0" customHeight="1">
      <c r="A30" s="17">
        <v>1.80104E7</v>
      </c>
      <c r="B30" s="42" t="s">
        <v>54</v>
      </c>
      <c r="C30" s="44">
        <v>580.8</v>
      </c>
      <c r="D30" s="44">
        <v>585.0</v>
      </c>
      <c r="E30" s="45">
        <v>640.0</v>
      </c>
      <c r="F30" s="45">
        <v>685.0</v>
      </c>
      <c r="G30" s="8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0" customHeight="1">
      <c r="A31" s="17">
        <v>1.80105E7</v>
      </c>
      <c r="B31" s="42" t="s">
        <v>55</v>
      </c>
      <c r="C31" s="44">
        <v>1220.0</v>
      </c>
      <c r="D31" s="44">
        <v>1200.0</v>
      </c>
      <c r="E31" s="44">
        <v>1200.0</v>
      </c>
      <c r="F31" s="44">
        <v>1250.0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0" customHeight="1">
      <c r="A32" s="17">
        <v>1.80106E7</v>
      </c>
      <c r="B32" s="42" t="s">
        <v>56</v>
      </c>
      <c r="C32" s="44">
        <v>2872.0</v>
      </c>
      <c r="D32" s="44">
        <v>2850.0</v>
      </c>
      <c r="E32" s="44">
        <v>2900.0</v>
      </c>
      <c r="F32" s="44">
        <v>2950.0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0" customHeight="1">
      <c r="A33" s="17">
        <v>1.80107E7</v>
      </c>
      <c r="B33" s="42" t="s">
        <v>57</v>
      </c>
      <c r="C33" s="44">
        <v>369.8</v>
      </c>
      <c r="D33" s="44">
        <v>300.0</v>
      </c>
      <c r="E33" s="44">
        <v>300.0</v>
      </c>
      <c r="F33" s="44">
        <v>300.0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0" customHeight="1">
      <c r="A34" s="17">
        <v>1.80109E7</v>
      </c>
      <c r="B34" s="42" t="s">
        <v>59</v>
      </c>
      <c r="C34" s="44">
        <v>967.0</v>
      </c>
      <c r="D34" s="44">
        <v>1000.0</v>
      </c>
      <c r="E34" s="44">
        <v>1100.0</v>
      </c>
      <c r="F34" s="44">
        <v>1150.0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0" customHeight="1">
      <c r="A35" s="17">
        <v>1.801E7</v>
      </c>
      <c r="B35" s="42"/>
      <c r="C35" s="44">
        <v>23.0</v>
      </c>
      <c r="D35" s="44"/>
      <c r="E35" s="44"/>
      <c r="F35" s="44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0" customHeight="1">
      <c r="A36" s="17">
        <v>1.8011E7</v>
      </c>
      <c r="B36" s="42" t="s">
        <v>60</v>
      </c>
      <c r="C36" s="44">
        <v>6.2</v>
      </c>
      <c r="D36" s="44"/>
      <c r="E36" s="44"/>
      <c r="F36" s="44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0" customHeight="1">
      <c r="A37" s="27">
        <v>1.803E7</v>
      </c>
      <c r="B37" s="28" t="s">
        <v>61</v>
      </c>
      <c r="C37" s="89">
        <f t="shared" ref="C37:F37" si="9">C38+C39</f>
        <v>10</v>
      </c>
      <c r="D37" s="89">
        <f t="shared" si="9"/>
        <v>20</v>
      </c>
      <c r="E37" s="89">
        <f t="shared" si="9"/>
        <v>11</v>
      </c>
      <c r="F37" s="89">
        <f t="shared" si="9"/>
        <v>12</v>
      </c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29.25" customHeight="1">
      <c r="A38" s="17">
        <v>1.80301E7</v>
      </c>
      <c r="B38" s="42" t="s">
        <v>64</v>
      </c>
      <c r="C38" s="44"/>
      <c r="D38" s="44">
        <v>10.0</v>
      </c>
      <c r="E38" s="45">
        <v>11.0</v>
      </c>
      <c r="F38" s="45">
        <v>12.0</v>
      </c>
      <c r="G38" s="5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25.5" customHeight="1">
      <c r="A39" s="17">
        <v>1.80302E7</v>
      </c>
      <c r="B39" s="42" t="s">
        <v>65</v>
      </c>
      <c r="C39" s="44">
        <v>10.0</v>
      </c>
      <c r="D39" s="44">
        <v>10.0</v>
      </c>
      <c r="E39" s="44"/>
      <c r="F39" s="45">
        <f>E39*1.065</f>
        <v>0</v>
      </c>
      <c r="G39" s="5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0" customHeight="1">
      <c r="A40" s="35">
        <v>1.805E7</v>
      </c>
      <c r="B40" s="36" t="s">
        <v>68</v>
      </c>
      <c r="C40" s="38">
        <f t="shared" ref="C40:F40" si="10">SUM(C41:C44)</f>
        <v>6643.2</v>
      </c>
      <c r="D40" s="38">
        <f t="shared" si="10"/>
        <v>7275</v>
      </c>
      <c r="E40" s="38">
        <f t="shared" si="10"/>
        <v>7945</v>
      </c>
      <c r="F40" s="38">
        <f t="shared" si="10"/>
        <v>8465</v>
      </c>
      <c r="G40" s="39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0" customHeight="1">
      <c r="A41" s="17">
        <v>1.80503E7</v>
      </c>
      <c r="B41" s="42" t="s">
        <v>69</v>
      </c>
      <c r="C41" s="44">
        <v>662.3</v>
      </c>
      <c r="D41" s="44">
        <v>720.0</v>
      </c>
      <c r="E41" s="45">
        <v>785.0</v>
      </c>
      <c r="F41" s="45">
        <v>835.0</v>
      </c>
      <c r="G41" s="50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0" customHeight="1">
      <c r="A42" s="17">
        <v>1.80504E7</v>
      </c>
      <c r="B42" s="42" t="s">
        <v>70</v>
      </c>
      <c r="C42" s="44">
        <v>5931.0</v>
      </c>
      <c r="D42" s="44">
        <v>6500.0</v>
      </c>
      <c r="E42" s="45">
        <v>7100.0</v>
      </c>
      <c r="F42" s="45">
        <v>7560.0</v>
      </c>
      <c r="G42" s="5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57.75" customHeight="1">
      <c r="A43" s="17">
        <v>1.80505E7</v>
      </c>
      <c r="B43" s="91" t="s">
        <v>72</v>
      </c>
      <c r="C43" s="44">
        <v>49.9</v>
      </c>
      <c r="D43" s="44">
        <v>55.0</v>
      </c>
      <c r="E43" s="45">
        <v>60.0</v>
      </c>
      <c r="F43" s="45">
        <v>70.0</v>
      </c>
      <c r="G43" s="50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0" hidden="1" customHeight="1">
      <c r="A44" s="19">
        <v>1.9E7</v>
      </c>
      <c r="B44" s="92" t="s">
        <v>73</v>
      </c>
      <c r="C44" s="44">
        <f t="shared" ref="C44:D44" si="11">SUM(D44:E44)</f>
        <v>0</v>
      </c>
      <c r="D44" s="44">
        <f t="shared" si="11"/>
        <v>0</v>
      </c>
      <c r="E44" s="89">
        <v>0.0</v>
      </c>
      <c r="F44" s="89">
        <f>F45</f>
        <v>0</v>
      </c>
      <c r="G44" s="25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ht="15.0" hidden="1" customHeight="1">
      <c r="A45" s="27">
        <v>1.901E7</v>
      </c>
      <c r="B45" s="94" t="s">
        <v>76</v>
      </c>
      <c r="C45" s="44">
        <f t="shared" ref="C45:D45" si="12">SUM(D45:E45)</f>
        <v>0</v>
      </c>
      <c r="D45" s="44">
        <f t="shared" si="12"/>
        <v>0</v>
      </c>
      <c r="E45" s="30">
        <v>0.0</v>
      </c>
      <c r="F45" s="30">
        <f>SUM(F46:F48)</f>
        <v>0</v>
      </c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60.0" hidden="1" customHeight="1">
      <c r="A46" s="17">
        <v>1.90101E7</v>
      </c>
      <c r="B46" s="95" t="s">
        <v>81</v>
      </c>
      <c r="C46" s="44"/>
      <c r="D46" s="44"/>
      <c r="E46" s="44"/>
      <c r="F46" s="44"/>
      <c r="G46" s="5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6.5" hidden="1" customHeight="1">
      <c r="A47" s="17">
        <v>1.90102E7</v>
      </c>
      <c r="B47" s="97" t="s">
        <v>83</v>
      </c>
      <c r="C47" s="44"/>
      <c r="D47" s="44"/>
      <c r="E47" s="44"/>
      <c r="F47" s="44"/>
      <c r="G47" s="50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30.0" hidden="1" customHeight="1">
      <c r="A48" s="17">
        <v>1.90103E7</v>
      </c>
      <c r="B48" s="97" t="s">
        <v>85</v>
      </c>
      <c r="C48" s="44"/>
      <c r="D48" s="44"/>
      <c r="E48" s="44"/>
      <c r="F48" s="44"/>
      <c r="G48" s="50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4.25" customHeight="1">
      <c r="A49" s="19">
        <v>2.0E7</v>
      </c>
      <c r="B49" s="21" t="s">
        <v>86</v>
      </c>
      <c r="C49" s="89">
        <f t="shared" ref="C49:F49" si="13">C50+C55+C67+C71</f>
        <v>1063.7</v>
      </c>
      <c r="D49" s="89">
        <f t="shared" si="13"/>
        <v>768.7</v>
      </c>
      <c r="E49" s="89">
        <f t="shared" si="13"/>
        <v>840</v>
      </c>
      <c r="F49" s="89">
        <f t="shared" si="13"/>
        <v>895.495</v>
      </c>
      <c r="G49" s="25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ht="30.0" customHeight="1">
      <c r="A50" s="27">
        <v>2.1E7</v>
      </c>
      <c r="B50" s="28" t="s">
        <v>89</v>
      </c>
      <c r="C50" s="30">
        <f t="shared" ref="C50:F50" si="14">C51+C52</f>
        <v>322.7</v>
      </c>
      <c r="D50" s="30">
        <f t="shared" si="14"/>
        <v>52.4</v>
      </c>
      <c r="E50" s="30">
        <f t="shared" si="14"/>
        <v>60</v>
      </c>
      <c r="F50" s="30">
        <f t="shared" si="14"/>
        <v>63.195</v>
      </c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30.0" customHeight="1">
      <c r="A51" s="17">
        <v>2.105E7</v>
      </c>
      <c r="B51" s="42" t="s">
        <v>92</v>
      </c>
      <c r="C51" s="44">
        <v>210.0</v>
      </c>
      <c r="D51" s="44"/>
      <c r="E51" s="44"/>
      <c r="F51" s="44"/>
      <c r="G51" s="50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0" customHeight="1">
      <c r="A52" s="35">
        <v>2.108E7</v>
      </c>
      <c r="B52" s="36" t="s">
        <v>93</v>
      </c>
      <c r="C52" s="38">
        <f t="shared" ref="C52:D52" si="15">C53+C54</f>
        <v>112.7</v>
      </c>
      <c r="D52" s="38">
        <f t="shared" si="15"/>
        <v>52.4</v>
      </c>
      <c r="E52" s="38">
        <v>60.0</v>
      </c>
      <c r="F52" s="38">
        <f>F53+F54</f>
        <v>63.195</v>
      </c>
      <c r="G52" s="39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0" customHeight="1">
      <c r="A53" s="17">
        <v>2.10811E7</v>
      </c>
      <c r="B53" s="42" t="s">
        <v>94</v>
      </c>
      <c r="C53" s="44">
        <v>2.4</v>
      </c>
      <c r="D53" s="44">
        <v>2.4</v>
      </c>
      <c r="E53" s="45">
        <v>3.0</v>
      </c>
      <c r="F53" s="45">
        <f>E53*1.065</f>
        <v>3.195</v>
      </c>
      <c r="G53" s="50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0" customHeight="1">
      <c r="A54" s="17">
        <v>2.10815E7</v>
      </c>
      <c r="B54" s="42" t="s">
        <v>94</v>
      </c>
      <c r="C54" s="44">
        <v>110.3</v>
      </c>
      <c r="D54" s="44">
        <v>50.0</v>
      </c>
      <c r="E54" s="45">
        <v>55.0</v>
      </c>
      <c r="F54" s="45">
        <v>60.0</v>
      </c>
      <c r="G54" s="50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28.5" customHeight="1">
      <c r="A55" s="27">
        <v>2.2E7</v>
      </c>
      <c r="B55" s="28" t="s">
        <v>95</v>
      </c>
      <c r="C55" s="30">
        <f t="shared" ref="C55:F55" si="16">C56+C60+C62</f>
        <v>718.3</v>
      </c>
      <c r="D55" s="30">
        <f t="shared" si="16"/>
        <v>716.3</v>
      </c>
      <c r="E55" s="30">
        <f t="shared" si="16"/>
        <v>780</v>
      </c>
      <c r="F55" s="30">
        <f t="shared" si="16"/>
        <v>832.3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1.0" customHeight="1">
      <c r="A56" s="35">
        <v>2.201E7</v>
      </c>
      <c r="B56" s="36" t="s">
        <v>99</v>
      </c>
      <c r="C56" s="38">
        <f t="shared" ref="C56:F56" si="17">SUM(C57:C59)</f>
        <v>180.5</v>
      </c>
      <c r="D56" s="38">
        <f t="shared" si="17"/>
        <v>184</v>
      </c>
      <c r="E56" s="38">
        <f t="shared" si="17"/>
        <v>200</v>
      </c>
      <c r="F56" s="38">
        <f t="shared" si="17"/>
        <v>215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45.0" customHeight="1">
      <c r="A57" s="17">
        <v>2.20103E7</v>
      </c>
      <c r="B57" s="42" t="s">
        <v>100</v>
      </c>
      <c r="C57" s="44">
        <v>24.5</v>
      </c>
      <c r="D57" s="44">
        <v>25.0</v>
      </c>
      <c r="E57" s="45">
        <v>27.0</v>
      </c>
      <c r="F57" s="45">
        <v>30.0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26.25" customHeight="1">
      <c r="A58" s="17">
        <v>2.20125E7</v>
      </c>
      <c r="B58" s="42" t="s">
        <v>103</v>
      </c>
      <c r="C58" s="44">
        <v>23.4</v>
      </c>
      <c r="D58" s="44">
        <v>24.0</v>
      </c>
      <c r="E58" s="45">
        <v>26.0</v>
      </c>
      <c r="F58" s="45">
        <v>30.0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30.75" customHeight="1">
      <c r="A59" s="17">
        <v>2.20126E7</v>
      </c>
      <c r="B59" s="42" t="s">
        <v>104</v>
      </c>
      <c r="C59" s="44">
        <v>132.6</v>
      </c>
      <c r="D59" s="44">
        <v>135.0</v>
      </c>
      <c r="E59" s="45">
        <v>147.0</v>
      </c>
      <c r="F59" s="45">
        <v>155.0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44.25" customHeight="1">
      <c r="A60" s="35">
        <v>2.208E7</v>
      </c>
      <c r="B60" s="101" t="s">
        <v>107</v>
      </c>
      <c r="C60" s="38">
        <f t="shared" ref="C60:F60" si="18">C61</f>
        <v>506</v>
      </c>
      <c r="D60" s="38">
        <f t="shared" si="18"/>
        <v>500</v>
      </c>
      <c r="E60" s="38">
        <f t="shared" si="18"/>
        <v>544.7</v>
      </c>
      <c r="F60" s="38">
        <f t="shared" si="18"/>
        <v>580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46.5" customHeight="1">
      <c r="A61" s="17">
        <v>2.20804E7</v>
      </c>
      <c r="B61" s="97" t="s">
        <v>110</v>
      </c>
      <c r="C61" s="44">
        <v>506.0</v>
      </c>
      <c r="D61" s="44">
        <v>500.0</v>
      </c>
      <c r="E61" s="45">
        <v>544.7</v>
      </c>
      <c r="F61" s="45">
        <v>580.0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0" customHeight="1">
      <c r="A62" s="102">
        <v>2.209E7</v>
      </c>
      <c r="B62" s="103" t="s">
        <v>114</v>
      </c>
      <c r="C62" s="38">
        <f t="shared" ref="C62:F62" si="19">SUM(C63:C64)</f>
        <v>31.8</v>
      </c>
      <c r="D62" s="38">
        <f t="shared" si="19"/>
        <v>32.3</v>
      </c>
      <c r="E62" s="38">
        <f t="shared" si="19"/>
        <v>35.3</v>
      </c>
      <c r="F62" s="38">
        <f t="shared" si="19"/>
        <v>37.3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45.0" customHeight="1">
      <c r="A63" s="104">
        <v>2.20901E7</v>
      </c>
      <c r="B63" s="105" t="s">
        <v>120</v>
      </c>
      <c r="C63" s="44">
        <v>31.5</v>
      </c>
      <c r="D63" s="44">
        <v>32.0</v>
      </c>
      <c r="E63" s="45">
        <v>35.0</v>
      </c>
      <c r="F63" s="45">
        <v>37.0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44.25" customHeight="1">
      <c r="A64" s="104">
        <v>2.20904E7</v>
      </c>
      <c r="B64" s="105" t="s">
        <v>121</v>
      </c>
      <c r="C64" s="44">
        <v>0.3</v>
      </c>
      <c r="D64" s="44">
        <v>0.3</v>
      </c>
      <c r="E64" s="45">
        <v>0.3</v>
      </c>
      <c r="F64" s="45">
        <v>0.3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0" customHeight="1">
      <c r="A65" s="102">
        <v>2.21E7</v>
      </c>
      <c r="B65" s="103" t="s">
        <v>124</v>
      </c>
      <c r="C65" s="38" t="str">
        <f t="shared" ref="C65:F65" si="20">C66</f>
        <v/>
      </c>
      <c r="D65" s="38" t="str">
        <f t="shared" si="20"/>
        <v/>
      </c>
      <c r="E65" s="38" t="str">
        <f t="shared" si="20"/>
        <v/>
      </c>
      <c r="F65" s="38" t="str">
        <f t="shared" si="20"/>
        <v/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88.5" customHeight="1">
      <c r="A66" s="104">
        <v>2.213E7</v>
      </c>
      <c r="B66" s="105" t="s">
        <v>125</v>
      </c>
      <c r="C66" s="44"/>
      <c r="D66" s="44"/>
      <c r="E66" s="44"/>
      <c r="F66" s="44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0" customHeight="1">
      <c r="A67" s="106">
        <v>2.4E7</v>
      </c>
      <c r="B67" s="107" t="s">
        <v>128</v>
      </c>
      <c r="C67" s="30">
        <f t="shared" ref="C67:F67" si="21">SUM(C68:C70)</f>
        <v>22.7</v>
      </c>
      <c r="D67" s="30">
        <f t="shared" si="21"/>
        <v>0</v>
      </c>
      <c r="E67" s="30">
        <f t="shared" si="21"/>
        <v>0</v>
      </c>
      <c r="F67" s="30">
        <f t="shared" si="21"/>
        <v>0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5.0" customHeight="1">
      <c r="A68" s="104">
        <v>2.40603E7</v>
      </c>
      <c r="B68" s="109" t="s">
        <v>93</v>
      </c>
      <c r="C68" s="44">
        <v>22.7</v>
      </c>
      <c r="D68" s="44"/>
      <c r="E68" s="44"/>
      <c r="F68" s="44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47.25" customHeight="1">
      <c r="A69" s="104">
        <v>2.40621E7</v>
      </c>
      <c r="B69" s="105" t="s">
        <v>132</v>
      </c>
      <c r="C69" s="44"/>
      <c r="D69" s="44"/>
      <c r="E69" s="30"/>
      <c r="F69" s="30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31.5" customHeight="1">
      <c r="A70" s="104">
        <v>2.417E7</v>
      </c>
      <c r="B70" s="105" t="s">
        <v>134</v>
      </c>
      <c r="C70" s="44"/>
      <c r="D70" s="44"/>
      <c r="E70" s="44"/>
      <c r="F70" s="44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8.75" customHeight="1">
      <c r="A71" s="106">
        <v>2.5E7</v>
      </c>
      <c r="B71" s="107" t="s">
        <v>135</v>
      </c>
      <c r="C71" s="30">
        <f t="shared" ref="C71:F71" si="22">C72+C76</f>
        <v>0</v>
      </c>
      <c r="D71" s="30">
        <f t="shared" si="22"/>
        <v>0</v>
      </c>
      <c r="E71" s="30">
        <f t="shared" si="22"/>
        <v>0</v>
      </c>
      <c r="F71" s="30">
        <f t="shared" si="22"/>
        <v>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31.5" customHeight="1">
      <c r="A72" s="102">
        <v>2.501E7</v>
      </c>
      <c r="B72" s="110" t="s">
        <v>138</v>
      </c>
      <c r="C72" s="38">
        <f t="shared" ref="C72:F72" si="23">C73+C74+C75</f>
        <v>0</v>
      </c>
      <c r="D72" s="38">
        <f t="shared" si="23"/>
        <v>0</v>
      </c>
      <c r="E72" s="38">
        <f t="shared" si="23"/>
        <v>0</v>
      </c>
      <c r="F72" s="38">
        <f t="shared" si="23"/>
        <v>0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30.0" customHeight="1">
      <c r="A73" s="104">
        <v>2.50101E7</v>
      </c>
      <c r="B73" s="105" t="s">
        <v>141</v>
      </c>
      <c r="C73" s="44"/>
      <c r="D73" s="44"/>
      <c r="E73" s="44"/>
      <c r="F73" s="44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6.5" customHeight="1">
      <c r="A74" s="104">
        <v>2.50102E7</v>
      </c>
      <c r="B74" s="105" t="s">
        <v>143</v>
      </c>
      <c r="C74" s="44"/>
      <c r="D74" s="44"/>
      <c r="E74" s="44"/>
      <c r="F74" s="44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0" customHeight="1">
      <c r="A75" s="104">
        <v>2.50103E7</v>
      </c>
      <c r="B75" s="105" t="s">
        <v>145</v>
      </c>
      <c r="C75" s="44"/>
      <c r="D75" s="44"/>
      <c r="E75" s="111"/>
      <c r="F75" s="11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30.0" customHeight="1">
      <c r="A76" s="102">
        <v>2.502E7</v>
      </c>
      <c r="B76" s="103" t="s">
        <v>146</v>
      </c>
      <c r="C76" s="38">
        <f t="shared" ref="C76:F76" si="24">C77+C78</f>
        <v>0</v>
      </c>
      <c r="D76" s="38">
        <f t="shared" si="24"/>
        <v>0</v>
      </c>
      <c r="E76" s="38">
        <f t="shared" si="24"/>
        <v>0</v>
      </c>
      <c r="F76" s="38">
        <f t="shared" si="24"/>
        <v>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0" customHeight="1">
      <c r="A77" s="104">
        <v>2.50201E7</v>
      </c>
      <c r="B77" s="105" t="s">
        <v>147</v>
      </c>
      <c r="C77" s="44"/>
      <c r="D77" s="44"/>
      <c r="E77" s="111"/>
      <c r="F77" s="11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90.0" customHeight="1">
      <c r="A78" s="104">
        <v>2.50202E7</v>
      </c>
      <c r="B78" s="105" t="s">
        <v>148</v>
      </c>
      <c r="C78" s="44"/>
      <c r="D78" s="44"/>
      <c r="E78" s="111"/>
      <c r="F78" s="11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4.25" customHeight="1">
      <c r="A79" s="112">
        <v>3.0E7</v>
      </c>
      <c r="B79" s="113" t="s">
        <v>151</v>
      </c>
      <c r="C79" s="89">
        <f t="shared" ref="C79:F79" si="25">C83+C80</f>
        <v>2.1</v>
      </c>
      <c r="D79" s="89">
        <f t="shared" si="25"/>
        <v>0</v>
      </c>
      <c r="E79" s="89">
        <f t="shared" si="25"/>
        <v>0</v>
      </c>
      <c r="F79" s="89">
        <f t="shared" si="25"/>
        <v>0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ht="30.0" customHeight="1">
      <c r="A80" s="106">
        <v>3.1E7</v>
      </c>
      <c r="B80" s="114" t="s">
        <v>153</v>
      </c>
      <c r="C80" s="30">
        <f t="shared" ref="C80:F80" si="26">C81</f>
        <v>2.1</v>
      </c>
      <c r="D80" s="30" t="str">
        <f t="shared" si="26"/>
        <v/>
      </c>
      <c r="E80" s="30" t="str">
        <f t="shared" si="26"/>
        <v/>
      </c>
      <c r="F80" s="30" t="str">
        <f t="shared" si="26"/>
        <v/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84.75" customHeight="1">
      <c r="A81" s="102">
        <v>3.101E7</v>
      </c>
      <c r="B81" s="116" t="s">
        <v>155</v>
      </c>
      <c r="C81" s="38">
        <f t="shared" ref="C81:F81" si="27">C82</f>
        <v>2.1</v>
      </c>
      <c r="D81" s="38" t="str">
        <f t="shared" si="27"/>
        <v/>
      </c>
      <c r="E81" s="38" t="str">
        <f t="shared" si="27"/>
        <v/>
      </c>
      <c r="F81" s="38" t="str">
        <f t="shared" si="27"/>
        <v/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74.25" customHeight="1">
      <c r="A82" s="104">
        <v>3.10102E7</v>
      </c>
      <c r="B82" s="71" t="s">
        <v>157</v>
      </c>
      <c r="C82" s="44">
        <v>2.1</v>
      </c>
      <c r="D82" s="44"/>
      <c r="E82" s="44"/>
      <c r="F82" s="44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30.0" customHeight="1">
      <c r="A83" s="106">
        <v>3.3E7</v>
      </c>
      <c r="B83" s="118" t="s">
        <v>159</v>
      </c>
      <c r="C83" s="30" t="str">
        <f t="shared" ref="C83:F83" si="28">C84</f>
        <v/>
      </c>
      <c r="D83" s="30">
        <f t="shared" si="28"/>
        <v>0</v>
      </c>
      <c r="E83" s="30">
        <f t="shared" si="28"/>
        <v>0</v>
      </c>
      <c r="F83" s="30" t="str">
        <f t="shared" si="28"/>
        <v/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0" customHeight="1">
      <c r="A84" s="122">
        <v>3.301E7</v>
      </c>
      <c r="B84" s="116" t="s">
        <v>160</v>
      </c>
      <c r="C84" s="38" t="str">
        <f>C85</f>
        <v/>
      </c>
      <c r="D84" s="38">
        <f>SUM(E84:F84)</f>
        <v>0</v>
      </c>
      <c r="E84" s="38">
        <v>0.0</v>
      </c>
      <c r="F84" s="38" t="str">
        <f>F85</f>
        <v/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72.75" customHeight="1">
      <c r="A85" s="104">
        <v>3.30101E7</v>
      </c>
      <c r="B85" s="126" t="s">
        <v>162</v>
      </c>
      <c r="C85" s="44"/>
      <c r="D85" s="44"/>
      <c r="E85" s="44"/>
      <c r="F85" s="44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42.75" customHeight="1">
      <c r="A86" s="128"/>
      <c r="B86" s="130" t="s">
        <v>164</v>
      </c>
      <c r="C86" s="131">
        <f t="shared" ref="C86:F86" si="29">C8+C49+C79</f>
        <v>57510</v>
      </c>
      <c r="D86" s="131">
        <f t="shared" si="29"/>
        <v>66000</v>
      </c>
      <c r="E86" s="131">
        <f t="shared" si="29"/>
        <v>71913</v>
      </c>
      <c r="F86" s="131">
        <f t="shared" si="29"/>
        <v>78242.195</v>
      </c>
      <c r="G86" s="13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ht="24.0" customHeight="1">
      <c r="A87" s="134">
        <v>4.0E7</v>
      </c>
      <c r="B87" s="135" t="s">
        <v>167</v>
      </c>
      <c r="C87" s="136">
        <f t="shared" ref="C87:F87" si="30">C88</f>
        <v>62740.5</v>
      </c>
      <c r="D87" s="136">
        <f t="shared" si="30"/>
        <v>26307.3</v>
      </c>
      <c r="E87" s="136">
        <f t="shared" si="30"/>
        <v>24166.6</v>
      </c>
      <c r="F87" s="136">
        <f t="shared" si="30"/>
        <v>24060</v>
      </c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ht="15.0" customHeight="1">
      <c r="A88" s="106">
        <v>4.1E7</v>
      </c>
      <c r="B88" s="107" t="s">
        <v>168</v>
      </c>
      <c r="C88" s="30">
        <f t="shared" ref="C88:F88" si="31">C89+C94+C96</f>
        <v>62740.5</v>
      </c>
      <c r="D88" s="30">
        <f t="shared" si="31"/>
        <v>26307.3</v>
      </c>
      <c r="E88" s="30">
        <f t="shared" si="31"/>
        <v>24166.6</v>
      </c>
      <c r="F88" s="30">
        <f t="shared" si="31"/>
        <v>24060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22.5" customHeight="1">
      <c r="A89" s="106">
        <v>4.103E7</v>
      </c>
      <c r="B89" s="107" t="s">
        <v>169</v>
      </c>
      <c r="C89" s="30">
        <f t="shared" ref="C89:F89" si="32">SUM(C90:C93)</f>
        <v>37378</v>
      </c>
      <c r="D89" s="30">
        <f t="shared" si="32"/>
        <v>22429.6</v>
      </c>
      <c r="E89" s="30">
        <f t="shared" si="32"/>
        <v>22555.2</v>
      </c>
      <c r="F89" s="30">
        <f t="shared" si="32"/>
        <v>24060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62.25" customHeight="1">
      <c r="A90" s="104">
        <v>4.10317E7</v>
      </c>
      <c r="B90" s="109" t="s">
        <v>171</v>
      </c>
      <c r="C90" s="44">
        <v>10000.0</v>
      </c>
      <c r="D90" s="44"/>
      <c r="E90" s="30"/>
      <c r="F90" s="30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45.0" customHeight="1">
      <c r="A91" s="104">
        <v>4.10332E7</v>
      </c>
      <c r="B91" s="109" t="s">
        <v>172</v>
      </c>
      <c r="C91" s="44">
        <v>741.9</v>
      </c>
      <c r="D91" s="44"/>
      <c r="E91" s="30"/>
      <c r="F91" s="30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30.0" customHeight="1">
      <c r="A92" s="104">
        <v>4.10339E7</v>
      </c>
      <c r="B92" s="109" t="s">
        <v>174</v>
      </c>
      <c r="C92" s="44">
        <v>17488.4</v>
      </c>
      <c r="D92" s="138">
        <v>19959.4</v>
      </c>
      <c r="E92" s="138">
        <v>22555.2</v>
      </c>
      <c r="F92" s="138">
        <v>24060.0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30.0" customHeight="1">
      <c r="A93" s="104">
        <v>4.10342E7</v>
      </c>
      <c r="B93" s="109" t="s">
        <v>176</v>
      </c>
      <c r="C93" s="44">
        <v>9147.7</v>
      </c>
      <c r="D93" s="140">
        <v>2470.2</v>
      </c>
      <c r="E93" s="140"/>
      <c r="F93" s="140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30.0" customHeight="1">
      <c r="A94" s="106">
        <v>4.104E7</v>
      </c>
      <c r="B94" s="107" t="s">
        <v>177</v>
      </c>
      <c r="C94" s="141">
        <f t="shared" ref="C94:F94" si="33">C95</f>
        <v>6822.6</v>
      </c>
      <c r="D94" s="141">
        <f t="shared" si="33"/>
        <v>3417.4</v>
      </c>
      <c r="E94" s="141">
        <f t="shared" si="33"/>
        <v>1611.4</v>
      </c>
      <c r="F94" s="141" t="str">
        <f t="shared" si="33"/>
        <v/>
      </c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75.0" customHeight="1">
      <c r="A95" s="104">
        <v>4.10402E7</v>
      </c>
      <c r="B95" s="109" t="s">
        <v>178</v>
      </c>
      <c r="C95" s="44">
        <v>6822.6</v>
      </c>
      <c r="D95" s="44">
        <v>3417.4</v>
      </c>
      <c r="E95" s="44">
        <v>1611.4</v>
      </c>
      <c r="F95" s="4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30.0" customHeight="1">
      <c r="A96" s="106">
        <v>4.105E7</v>
      </c>
      <c r="B96" s="107" t="s">
        <v>179</v>
      </c>
      <c r="C96" s="30">
        <f t="shared" ref="C96:F96" si="34">SUM(C97:C107)</f>
        <v>18539.9</v>
      </c>
      <c r="D96" s="30">
        <f t="shared" si="34"/>
        <v>460.3</v>
      </c>
      <c r="E96" s="30">
        <f t="shared" si="34"/>
        <v>0</v>
      </c>
      <c r="F96" s="30">
        <f t="shared" si="34"/>
        <v>0</v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92.25" customHeight="1">
      <c r="A97" s="104">
        <v>4.10501E7</v>
      </c>
      <c r="B97" s="126" t="s">
        <v>182</v>
      </c>
      <c r="C97" s="44">
        <v>4120.8</v>
      </c>
      <c r="D97" s="44"/>
      <c r="E97" s="44"/>
      <c r="F97" s="44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75.0" customHeight="1">
      <c r="A98" s="104">
        <v>4.10502E7</v>
      </c>
      <c r="B98" s="126" t="s">
        <v>183</v>
      </c>
      <c r="C98" s="44">
        <v>389.7</v>
      </c>
      <c r="D98" s="44"/>
      <c r="E98" s="44"/>
      <c r="F98" s="44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76.5" customHeight="1">
      <c r="A99" s="104">
        <v>4.10503E7</v>
      </c>
      <c r="B99" s="126" t="s">
        <v>185</v>
      </c>
      <c r="C99" s="44">
        <v>12620.7</v>
      </c>
      <c r="D99" s="44"/>
      <c r="E99" s="44"/>
      <c r="F99" s="38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05.0" customHeight="1">
      <c r="A100" s="104">
        <v>4.10507E7</v>
      </c>
      <c r="B100" s="126" t="s">
        <v>187</v>
      </c>
      <c r="C100" s="44">
        <v>150.4</v>
      </c>
      <c r="D100" s="44"/>
      <c r="E100" s="44"/>
      <c r="F100" s="44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45.0" customHeight="1">
      <c r="A101" s="104">
        <v>4.10511E7</v>
      </c>
      <c r="B101" s="126" t="s">
        <v>188</v>
      </c>
      <c r="C101" s="44">
        <v>112.1</v>
      </c>
      <c r="D101" s="44"/>
      <c r="E101" s="44"/>
      <c r="F101" s="44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60.0" customHeight="1">
      <c r="A102" s="104">
        <v>4.10512E7</v>
      </c>
      <c r="B102" s="126" t="s">
        <v>189</v>
      </c>
      <c r="C102" s="44">
        <v>311.7</v>
      </c>
      <c r="D102" s="44">
        <v>384.7</v>
      </c>
      <c r="E102" s="44"/>
      <c r="F102" s="44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59.25" customHeight="1">
      <c r="A103" s="104">
        <v>4.10514E7</v>
      </c>
      <c r="B103" s="126" t="s">
        <v>190</v>
      </c>
      <c r="C103" s="44">
        <v>186.0</v>
      </c>
      <c r="D103" s="44"/>
      <c r="E103" s="44"/>
      <c r="F103" s="44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45.0" customHeight="1">
      <c r="A104" s="104">
        <v>4.10515E7</v>
      </c>
      <c r="B104" s="65" t="s">
        <v>158</v>
      </c>
      <c r="C104" s="44">
        <v>293.6</v>
      </c>
      <c r="D104" s="44">
        <v>75.6</v>
      </c>
      <c r="E104" s="44"/>
      <c r="F104" s="44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45.75" customHeight="1">
      <c r="A105" s="104">
        <v>4.10516E7</v>
      </c>
      <c r="B105" s="65" t="s">
        <v>191</v>
      </c>
      <c r="C105" s="44">
        <v>59.1</v>
      </c>
      <c r="D105" s="44"/>
      <c r="E105" s="44"/>
      <c r="F105" s="44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45.75" customHeight="1">
      <c r="A106" s="104">
        <v>4.1052E7</v>
      </c>
      <c r="B106" s="65" t="s">
        <v>192</v>
      </c>
      <c r="C106" s="44">
        <v>46.8</v>
      </c>
      <c r="D106" s="44"/>
      <c r="E106" s="44"/>
      <c r="F106" s="44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45.0" customHeight="1">
      <c r="A107" s="104">
        <v>4.10543E7</v>
      </c>
      <c r="B107" s="65" t="s">
        <v>195</v>
      </c>
      <c r="C107" s="44">
        <v>249.0</v>
      </c>
      <c r="D107" s="44"/>
      <c r="E107" s="44"/>
      <c r="F107" s="44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30.0" customHeight="1">
      <c r="A108" s="143"/>
      <c r="B108" s="130" t="s">
        <v>196</v>
      </c>
      <c r="C108" s="144">
        <f>C49+C8+C87</f>
        <v>120248.4</v>
      </c>
      <c r="D108" s="144">
        <f t="shared" ref="D108:F108" si="35">D86+D87</f>
        <v>92307.3</v>
      </c>
      <c r="E108" s="144">
        <f t="shared" si="35"/>
        <v>96079.6</v>
      </c>
      <c r="F108" s="144">
        <f t="shared" si="35"/>
        <v>102302.195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ht="38.25" customHeight="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7.75" customHeight="1">
      <c r="A110" s="146" t="s">
        <v>197</v>
      </c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</row>
    <row r="111" ht="12.75" customHeight="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F5:F6"/>
    <mergeCell ref="A110:F110"/>
    <mergeCell ref="D1:F1"/>
    <mergeCell ref="A3:F3"/>
    <mergeCell ref="A5:A6"/>
    <mergeCell ref="B5:B6"/>
    <mergeCell ref="C5:C6"/>
    <mergeCell ref="D5:D6"/>
    <mergeCell ref="E5:E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14"/>
    <col customWidth="1" min="3" max="3" width="9.43"/>
    <col customWidth="1" min="4" max="4" width="77.14"/>
    <col customWidth="1" min="5" max="5" width="11.0"/>
    <col customWidth="1" min="6" max="6" width="12.14"/>
    <col customWidth="1" min="7" max="8" width="11.0"/>
    <col customWidth="1" min="9" max="28" width="10.71"/>
  </cols>
  <sheetData>
    <row r="1" ht="18.75" customHeight="1">
      <c r="A1" s="1"/>
      <c r="B1" s="1"/>
      <c r="C1" s="1"/>
      <c r="D1" s="5"/>
      <c r="E1" s="7"/>
      <c r="F1" s="9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ht="39.0" customHeight="1">
      <c r="A2" s="1"/>
      <c r="B2" s="10" t="s">
        <v>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15.0" customHeight="1">
      <c r="A3" s="1"/>
      <c r="B3" s="1"/>
      <c r="C3" s="1"/>
      <c r="D3" s="5"/>
      <c r="E3" s="7"/>
      <c r="F3" s="1"/>
      <c r="G3" s="1"/>
      <c r="H3" s="1" t="s">
        <v>10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ht="18.0" customHeight="1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8" t="s">
        <v>7</v>
      </c>
      <c r="G4" s="20" t="s">
        <v>8</v>
      </c>
      <c r="H4" s="16" t="s">
        <v>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ht="18.0" customHeight="1">
      <c r="A5" s="22"/>
      <c r="B5" s="22"/>
      <c r="C5" s="22"/>
      <c r="D5" s="22"/>
      <c r="E5" s="22"/>
      <c r="F5" s="24"/>
      <c r="G5" s="22"/>
      <c r="H5" s="2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37.25" customHeight="1">
      <c r="A6" s="22"/>
      <c r="B6" s="22"/>
      <c r="C6" s="22"/>
      <c r="D6" s="22"/>
      <c r="E6" s="22"/>
      <c r="F6" s="24"/>
      <c r="G6" s="22"/>
      <c r="H6" s="2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9.0" hidden="1" customHeight="1">
      <c r="A7" s="15"/>
      <c r="B7" s="15"/>
      <c r="C7" s="15"/>
      <c r="D7" s="15"/>
      <c r="E7" s="15"/>
      <c r="F7" s="29"/>
      <c r="G7" s="15"/>
      <c r="H7" s="1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ht="9.75" customHeight="1">
      <c r="A8" s="34">
        <v>1.0</v>
      </c>
      <c r="B8" s="34">
        <v>2.0</v>
      </c>
      <c r="C8" s="34">
        <v>3.0</v>
      </c>
      <c r="D8" s="34">
        <v>4.0</v>
      </c>
      <c r="E8" s="34"/>
      <c r="F8" s="34">
        <v>5.0</v>
      </c>
      <c r="G8" s="34">
        <v>6.0</v>
      </c>
      <c r="H8" s="34">
        <v>7.0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ht="15.75" customHeight="1">
      <c r="A9" s="37">
        <v>100000.0</v>
      </c>
      <c r="B9" s="41"/>
      <c r="C9" s="41"/>
      <c r="D9" s="43" t="s">
        <v>20</v>
      </c>
      <c r="E9" s="46">
        <f>E10+E14+E17+E21+E24+E25+E26+E27+E28+E32+E33+E34+E35+E36+E37+E38+E39+E40+E41+E180+E42+E43+E44+E45+E46+E50+E51+E52+E53+E54</f>
        <v>26814.7</v>
      </c>
      <c r="F9" s="46">
        <f>F10+F14+F17+F21+F24+F25+F26+F27+F28+F32+F33+F34+F35+F36+F37+F38+F39+F40+F41+F42+F43+F44+F45+F46+F50+F51+F52+F53+F54</f>
        <v>21626.5</v>
      </c>
      <c r="G9" s="46">
        <f t="shared" ref="G9:H9" si="1">G10+G14+G17+G21+G24+G25+G26+G27+G28+G32+G33+G34+G35+G36+G37+G38+G39+G40+G41+G180+G42+G43+G44+G45+G46+G50+G51+G52+G53+G54</f>
        <v>19360.231</v>
      </c>
      <c r="H9" s="46">
        <f t="shared" si="1"/>
        <v>20553.34047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ht="28.5" customHeight="1">
      <c r="A10" s="52" t="s">
        <v>23</v>
      </c>
      <c r="B10" s="52" t="s">
        <v>24</v>
      </c>
      <c r="C10" s="52" t="s">
        <v>25</v>
      </c>
      <c r="D10" s="21" t="s">
        <v>27</v>
      </c>
      <c r="E10" s="19">
        <f>SUM(E11:E13)</f>
        <v>12878.8</v>
      </c>
      <c r="F10" s="53">
        <v>13819.0</v>
      </c>
      <c r="G10" s="54">
        <f>F10*1.09</f>
        <v>15062.71</v>
      </c>
      <c r="H10" s="54">
        <f>G10*1.065</f>
        <v>16041.78615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ht="15.0" hidden="1" customHeight="1">
      <c r="A11" s="58"/>
      <c r="B11" s="58"/>
      <c r="C11" s="58"/>
      <c r="D11" s="60" t="s">
        <v>30</v>
      </c>
      <c r="E11" s="35">
        <v>11198.8</v>
      </c>
      <c r="F11" s="62">
        <f>(21.24*1.8+95.15*1.7+198.525*1.4+202.125*1.3+45.82*1.1)*13*1.22+0.37</f>
        <v>12547.00189</v>
      </c>
      <c r="G11" s="63"/>
      <c r="H11" s="64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ht="15.0" hidden="1" customHeight="1">
      <c r="A12" s="58"/>
      <c r="B12" s="58"/>
      <c r="C12" s="58"/>
      <c r="D12" s="60" t="s">
        <v>33</v>
      </c>
      <c r="E12" s="35">
        <v>494.0</v>
      </c>
      <c r="F12" s="62">
        <v>372.0</v>
      </c>
      <c r="G12" s="63"/>
      <c r="H12" s="64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ht="15.0" hidden="1" customHeight="1">
      <c r="A13" s="58"/>
      <c r="B13" s="58"/>
      <c r="C13" s="58"/>
      <c r="D13" s="60" t="s">
        <v>36</v>
      </c>
      <c r="E13" s="35">
        <v>1186.0</v>
      </c>
      <c r="F13" s="62">
        <f>1100</f>
        <v>1100</v>
      </c>
      <c r="G13" s="63"/>
      <c r="H13" s="64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ht="14.25" customHeight="1">
      <c r="A14" s="52" t="s">
        <v>37</v>
      </c>
      <c r="B14" s="52" t="s">
        <v>38</v>
      </c>
      <c r="C14" s="52" t="s">
        <v>39</v>
      </c>
      <c r="D14" s="21" t="s">
        <v>40</v>
      </c>
      <c r="E14" s="19">
        <f>SUM(E15:E16)</f>
        <v>95</v>
      </c>
      <c r="F14" s="70">
        <v>450.0</v>
      </c>
      <c r="G14" s="54">
        <f>F14*1.09</f>
        <v>490.5</v>
      </c>
      <c r="H14" s="54">
        <f>G14*1.065</f>
        <v>522.3825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ht="15.0" hidden="1" customHeight="1">
      <c r="A15" s="52"/>
      <c r="B15" s="52"/>
      <c r="C15" s="52"/>
      <c r="D15" s="60" t="s">
        <v>44</v>
      </c>
      <c r="E15" s="35">
        <v>95.0</v>
      </c>
      <c r="F15" s="73">
        <f>200+180+60+150+50</f>
        <v>640</v>
      </c>
      <c r="G15" s="54"/>
      <c r="H15" s="74"/>
      <c r="I15" s="76" t="s">
        <v>46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ht="15.0" hidden="1" customHeight="1">
      <c r="A16" s="52"/>
      <c r="B16" s="52"/>
      <c r="C16" s="52"/>
      <c r="D16" s="60" t="s">
        <v>48</v>
      </c>
      <c r="E16" s="35"/>
      <c r="F16" s="73">
        <v>50.0</v>
      </c>
      <c r="G16" s="54"/>
      <c r="H16" s="7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ht="28.5" customHeight="1">
      <c r="A17" s="77" t="s">
        <v>49</v>
      </c>
      <c r="B17" s="79">
        <v>2080.0</v>
      </c>
      <c r="C17" s="80">
        <v>721.0</v>
      </c>
      <c r="D17" s="21" t="s">
        <v>53</v>
      </c>
      <c r="E17" s="19">
        <v>9530.0</v>
      </c>
      <c r="F17" s="70">
        <v>3600.0</v>
      </c>
      <c r="G17" s="54">
        <f t="shared" ref="G17:H17" si="2">SUM(G18:G20)</f>
        <v>1792</v>
      </c>
      <c r="H17" s="54">
        <f t="shared" si="2"/>
        <v>1836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ht="15.0" hidden="1" customHeight="1">
      <c r="A18" s="82"/>
      <c r="B18" s="83"/>
      <c r="C18" s="84"/>
      <c r="D18" s="85" t="s">
        <v>58</v>
      </c>
      <c r="E18" s="35">
        <f>9147.7-1920</f>
        <v>7227.7</v>
      </c>
      <c r="F18" s="62">
        <f>2470.2-1000</f>
        <v>1470.2</v>
      </c>
      <c r="G18" s="86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15.75" hidden="1" customHeight="1">
      <c r="A19" s="58"/>
      <c r="B19" s="58"/>
      <c r="C19" s="58"/>
      <c r="D19" s="60" t="s">
        <v>62</v>
      </c>
      <c r="E19" s="35"/>
      <c r="F19" s="62">
        <v>1550.0</v>
      </c>
      <c r="G19" s="63">
        <v>1642.0</v>
      </c>
      <c r="H19" s="64">
        <v>1736.0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ht="15.0" hidden="1" customHeight="1">
      <c r="A20" s="58"/>
      <c r="B20" s="58"/>
      <c r="C20" s="58"/>
      <c r="D20" s="60" t="s">
        <v>63</v>
      </c>
      <c r="E20" s="35"/>
      <c r="F20" s="62">
        <v>400.0</v>
      </c>
      <c r="G20" s="63">
        <v>150.0</v>
      </c>
      <c r="H20" s="64">
        <v>100.0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ht="28.5" customHeight="1">
      <c r="A21" s="77" t="s">
        <v>66</v>
      </c>
      <c r="B21" s="79">
        <v>2111.0</v>
      </c>
      <c r="C21" s="80">
        <v>726.0</v>
      </c>
      <c r="D21" s="21" t="s">
        <v>67</v>
      </c>
      <c r="E21" s="19">
        <f t="shared" ref="E21:F21" si="3">SUM(E22:E23)</f>
        <v>495</v>
      </c>
      <c r="F21" s="70">
        <f t="shared" si="3"/>
        <v>1400</v>
      </c>
      <c r="G21" s="54">
        <f t="shared" ref="G21:H21" si="4">SUM(G22:G24)</f>
        <v>500</v>
      </c>
      <c r="H21" s="54">
        <f t="shared" si="4"/>
        <v>520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ht="15.0" hidden="1" customHeight="1">
      <c r="A22" s="58"/>
      <c r="B22" s="58"/>
      <c r="C22" s="58"/>
      <c r="D22" s="60" t="s">
        <v>71</v>
      </c>
      <c r="E22" s="35">
        <v>380.0</v>
      </c>
      <c r="F22" s="62">
        <v>400.0</v>
      </c>
      <c r="G22" s="63">
        <v>420.0</v>
      </c>
      <c r="H22" s="64">
        <v>440.0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ht="15.0" hidden="1" customHeight="1">
      <c r="A23" s="58"/>
      <c r="B23" s="58"/>
      <c r="C23" s="58"/>
      <c r="D23" s="60" t="s">
        <v>63</v>
      </c>
      <c r="E23" s="35">
        <f>45+70</f>
        <v>115</v>
      </c>
      <c r="F23" s="62">
        <f>500+500</f>
        <v>1000</v>
      </c>
      <c r="G23" s="63">
        <v>80.0</v>
      </c>
      <c r="H23" s="64">
        <v>80.0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ht="16.5" customHeight="1">
      <c r="A24" s="77" t="s">
        <v>74</v>
      </c>
      <c r="B24" s="79">
        <v>2144.0</v>
      </c>
      <c r="C24" s="80">
        <v>763.0</v>
      </c>
      <c r="D24" s="21" t="s">
        <v>75</v>
      </c>
      <c r="E24" s="19">
        <v>459.1</v>
      </c>
      <c r="F24" s="70">
        <v>75.6</v>
      </c>
      <c r="G24" s="54"/>
      <c r="H24" s="74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ht="18.0" customHeight="1">
      <c r="A25" s="77" t="s">
        <v>77</v>
      </c>
      <c r="B25" s="79">
        <v>2146.0</v>
      </c>
      <c r="C25" s="80">
        <v>763.0</v>
      </c>
      <c r="D25" s="21" t="s">
        <v>78</v>
      </c>
      <c r="E25" s="19">
        <v>46.8</v>
      </c>
      <c r="F25" s="70" t="str">
        <f t="shared" ref="F25:F26" si="5">G25</f>
        <v/>
      </c>
      <c r="G25" s="54"/>
      <c r="H25" s="74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ht="15.0" hidden="1" customHeight="1">
      <c r="A26" s="77" t="s">
        <v>79</v>
      </c>
      <c r="B26" s="19" t="s">
        <v>80</v>
      </c>
      <c r="C26" s="96" t="s">
        <v>82</v>
      </c>
      <c r="D26" s="98" t="s">
        <v>84</v>
      </c>
      <c r="E26" s="96"/>
      <c r="F26" s="70" t="str">
        <f t="shared" si="5"/>
        <v/>
      </c>
      <c r="G26" s="54"/>
      <c r="H26" s="74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ht="28.5" customHeight="1">
      <c r="A27" s="52" t="s">
        <v>87</v>
      </c>
      <c r="B27" s="79">
        <v>3112.0</v>
      </c>
      <c r="C27" s="19">
        <v>1040.0</v>
      </c>
      <c r="D27" s="21" t="s">
        <v>88</v>
      </c>
      <c r="E27" s="19">
        <v>55.0</v>
      </c>
      <c r="F27" s="70">
        <f>45+10</f>
        <v>55</v>
      </c>
      <c r="G27" s="54">
        <f t="shared" ref="G27:G28" si="7">F27*1.09</f>
        <v>59.95</v>
      </c>
      <c r="H27" s="54">
        <v>63.0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ht="28.5" customHeight="1">
      <c r="A28" s="52" t="s">
        <v>90</v>
      </c>
      <c r="B28" s="79">
        <v>3121.0</v>
      </c>
      <c r="C28" s="19">
        <v>1040.0</v>
      </c>
      <c r="D28" s="21" t="s">
        <v>91</v>
      </c>
      <c r="E28" s="70">
        <f t="shared" ref="E28:F28" si="6">SUM(E29:E30)</f>
        <v>280.6</v>
      </c>
      <c r="F28" s="70">
        <f t="shared" si="6"/>
        <v>297</v>
      </c>
      <c r="G28" s="54">
        <f t="shared" si="7"/>
        <v>323.73</v>
      </c>
      <c r="H28" s="54">
        <f>G28*1.09</f>
        <v>352.8657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ht="15.0" hidden="1" customHeight="1">
      <c r="A29" s="58"/>
      <c r="B29" s="58"/>
      <c r="C29" s="58"/>
      <c r="D29" s="60" t="s">
        <v>30</v>
      </c>
      <c r="E29" s="35">
        <v>230.6</v>
      </c>
      <c r="F29" s="62">
        <v>265.0</v>
      </c>
      <c r="G29" s="63"/>
      <c r="H29" s="64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ht="15.0" hidden="1" customHeight="1">
      <c r="A30" s="58"/>
      <c r="B30" s="58"/>
      <c r="C30" s="58"/>
      <c r="D30" s="60" t="s">
        <v>36</v>
      </c>
      <c r="E30" s="35">
        <v>50.0</v>
      </c>
      <c r="F30" s="62">
        <v>32.0</v>
      </c>
      <c r="G30" s="63"/>
      <c r="H30" s="6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ht="15.0" hidden="1" customHeight="1">
      <c r="A31" s="52"/>
      <c r="B31" s="79"/>
      <c r="C31" s="19"/>
      <c r="D31" s="60" t="s">
        <v>96</v>
      </c>
      <c r="E31" s="35">
        <v>46.0</v>
      </c>
      <c r="F31" s="62">
        <v>28.0</v>
      </c>
      <c r="G31" s="63"/>
      <c r="H31" s="64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ht="14.25" customHeight="1">
      <c r="A32" s="52" t="s">
        <v>97</v>
      </c>
      <c r="B32" s="79">
        <v>7130.0</v>
      </c>
      <c r="C32" s="80">
        <v>421.0</v>
      </c>
      <c r="D32" s="21" t="s">
        <v>98</v>
      </c>
      <c r="E32" s="19">
        <f>4</f>
        <v>4</v>
      </c>
      <c r="F32" s="70"/>
      <c r="G32" s="54"/>
      <c r="H32" s="74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ht="14.25" hidden="1" customHeight="1">
      <c r="A33" s="52" t="s">
        <v>101</v>
      </c>
      <c r="B33" s="79">
        <v>7310.0</v>
      </c>
      <c r="C33" s="80">
        <v>443.0</v>
      </c>
      <c r="D33" s="21" t="s">
        <v>102</v>
      </c>
      <c r="E33" s="19"/>
      <c r="F33" s="70"/>
      <c r="G33" s="100"/>
      <c r="H33" s="74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ht="14.25" hidden="1" customHeight="1">
      <c r="A34" s="52" t="s">
        <v>105</v>
      </c>
      <c r="B34" s="79">
        <v>7321.0</v>
      </c>
      <c r="C34" s="80">
        <v>443.0</v>
      </c>
      <c r="D34" s="21" t="s">
        <v>106</v>
      </c>
      <c r="E34" s="19"/>
      <c r="F34" s="70"/>
      <c r="G34" s="100"/>
      <c r="H34" s="74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ht="14.25" hidden="1" customHeight="1">
      <c r="A35" s="52" t="s">
        <v>108</v>
      </c>
      <c r="B35" s="79">
        <v>7322.0</v>
      </c>
      <c r="C35" s="80">
        <v>443.0</v>
      </c>
      <c r="D35" s="21" t="s">
        <v>109</v>
      </c>
      <c r="E35" s="19"/>
      <c r="F35" s="70"/>
      <c r="G35" s="100"/>
      <c r="H35" s="74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ht="14.25" hidden="1" customHeight="1">
      <c r="A36" s="52" t="s">
        <v>111</v>
      </c>
      <c r="B36" s="79">
        <v>7323.0</v>
      </c>
      <c r="C36" s="80">
        <v>443.0</v>
      </c>
      <c r="D36" s="21" t="s">
        <v>112</v>
      </c>
      <c r="E36" s="19"/>
      <c r="F36" s="70"/>
      <c r="G36" s="100"/>
      <c r="H36" s="74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ht="14.25" hidden="1" customHeight="1">
      <c r="A37" s="52" t="s">
        <v>113</v>
      </c>
      <c r="B37" s="79">
        <v>7324.0</v>
      </c>
      <c r="C37" s="80">
        <v>443.0</v>
      </c>
      <c r="D37" s="21" t="s">
        <v>115</v>
      </c>
      <c r="E37" s="19"/>
      <c r="F37" s="70"/>
      <c r="G37" s="100"/>
      <c r="H37" s="74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ht="28.5" hidden="1" customHeight="1">
      <c r="A38" s="52" t="s">
        <v>116</v>
      </c>
      <c r="B38" s="79">
        <v>7325.0</v>
      </c>
      <c r="C38" s="80">
        <v>443.0</v>
      </c>
      <c r="D38" s="21" t="s">
        <v>117</v>
      </c>
      <c r="E38" s="19"/>
      <c r="F38" s="70"/>
      <c r="G38" s="100"/>
      <c r="H38" s="74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ht="28.5" hidden="1" customHeight="1">
      <c r="A39" s="52" t="s">
        <v>118</v>
      </c>
      <c r="B39" s="79">
        <v>7330.0</v>
      </c>
      <c r="C39" s="80">
        <v>443.0</v>
      </c>
      <c r="D39" s="21" t="s">
        <v>119</v>
      </c>
      <c r="E39" s="19"/>
      <c r="F39" s="70"/>
      <c r="G39" s="100"/>
      <c r="H39" s="74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ht="28.5" customHeight="1">
      <c r="A40" s="52" t="s">
        <v>122</v>
      </c>
      <c r="B40" s="79">
        <v>7520.0</v>
      </c>
      <c r="C40" s="80">
        <v>490.0</v>
      </c>
      <c r="D40" s="21" t="s">
        <v>123</v>
      </c>
      <c r="E40" s="19"/>
      <c r="F40" s="70">
        <v>460.2</v>
      </c>
      <c r="G40" s="54">
        <f t="shared" ref="G40:H40" si="8">F40*1.09</f>
        <v>501.618</v>
      </c>
      <c r="H40" s="54">
        <f t="shared" si="8"/>
        <v>546.76362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ht="42.75" hidden="1" customHeight="1">
      <c r="A41" s="52" t="s">
        <v>126</v>
      </c>
      <c r="B41" s="79">
        <v>7363.0</v>
      </c>
      <c r="C41" s="80">
        <v>490.0</v>
      </c>
      <c r="D41" s="21" t="s">
        <v>127</v>
      </c>
      <c r="E41" s="19"/>
      <c r="F41" s="70"/>
      <c r="G41" s="100"/>
      <c r="H41" s="74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ht="28.5" customHeight="1">
      <c r="A42" s="52" t="s">
        <v>129</v>
      </c>
      <c r="B42" s="79">
        <v>7680.0</v>
      </c>
      <c r="C42" s="80">
        <v>490.0</v>
      </c>
      <c r="D42" s="21" t="s">
        <v>130</v>
      </c>
      <c r="E42" s="19">
        <v>5.4</v>
      </c>
      <c r="F42" s="70">
        <v>6.4</v>
      </c>
      <c r="G42" s="54">
        <f>F42*1.09</f>
        <v>6.976</v>
      </c>
      <c r="H42" s="54">
        <f>G42*1.065</f>
        <v>7.42944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ht="71.25" hidden="1" customHeight="1">
      <c r="A43" s="52" t="s">
        <v>131</v>
      </c>
      <c r="B43" s="79">
        <v>7691.0</v>
      </c>
      <c r="C43" s="80">
        <v>490.0</v>
      </c>
      <c r="D43" s="21" t="s">
        <v>133</v>
      </c>
      <c r="E43" s="19"/>
      <c r="F43" s="70"/>
      <c r="G43" s="54">
        <f t="shared" ref="G43:H43" si="9">F43*1.06</f>
        <v>0</v>
      </c>
      <c r="H43" s="54">
        <f t="shared" si="9"/>
        <v>0</v>
      </c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14.25" customHeight="1">
      <c r="A44" s="52" t="s">
        <v>136</v>
      </c>
      <c r="B44" s="79">
        <v>7693.0</v>
      </c>
      <c r="C44" s="80">
        <v>490.0</v>
      </c>
      <c r="D44" s="21" t="s">
        <v>137</v>
      </c>
      <c r="E44" s="19">
        <f>334</f>
        <v>334</v>
      </c>
      <c r="F44" s="70">
        <v>75.0</v>
      </c>
      <c r="G44" s="54">
        <f t="shared" ref="G44:H44" si="10">F44*1.06</f>
        <v>79.5</v>
      </c>
      <c r="H44" s="54">
        <f t="shared" si="10"/>
        <v>84.27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9.25" customHeight="1">
      <c r="A45" s="52" t="s">
        <v>139</v>
      </c>
      <c r="B45" s="79">
        <v>8110.0</v>
      </c>
      <c r="C45" s="80">
        <v>320.0</v>
      </c>
      <c r="D45" s="21" t="s">
        <v>140</v>
      </c>
      <c r="E45" s="19">
        <v>37.4</v>
      </c>
      <c r="F45" s="70">
        <v>45.0</v>
      </c>
      <c r="G45" s="54">
        <f t="shared" ref="G45:G46" si="12">F45*1.09</f>
        <v>49.05</v>
      </c>
      <c r="H45" s="54">
        <f t="shared" ref="H45:H46" si="13">G45*1.065</f>
        <v>52.23825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14.25" customHeight="1">
      <c r="A46" s="52" t="s">
        <v>142</v>
      </c>
      <c r="B46" s="79">
        <v>8130.0</v>
      </c>
      <c r="C46" s="80">
        <v>320.0</v>
      </c>
      <c r="D46" s="21" t="s">
        <v>144</v>
      </c>
      <c r="E46" s="19">
        <f t="shared" ref="E46:F46" si="11">SUM(E47:E49)</f>
        <v>303.6</v>
      </c>
      <c r="F46" s="70">
        <f t="shared" si="11"/>
        <v>331.3</v>
      </c>
      <c r="G46" s="54">
        <f t="shared" si="12"/>
        <v>361.117</v>
      </c>
      <c r="H46" s="54">
        <f t="shared" si="13"/>
        <v>384.589605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ht="15.0" hidden="1" customHeight="1">
      <c r="A47" s="58"/>
      <c r="B47" s="58"/>
      <c r="C47" s="58"/>
      <c r="D47" s="60" t="s">
        <v>30</v>
      </c>
      <c r="E47" s="35">
        <v>283.6</v>
      </c>
      <c r="F47" s="62">
        <v>312.0</v>
      </c>
      <c r="G47" s="63"/>
      <c r="H47" s="64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ht="15.0" hidden="1" customHeight="1">
      <c r="A48" s="58"/>
      <c r="B48" s="58"/>
      <c r="C48" s="58"/>
      <c r="D48" s="60" t="s">
        <v>33</v>
      </c>
      <c r="E48" s="35">
        <v>3.0</v>
      </c>
      <c r="F48" s="62">
        <v>2.3</v>
      </c>
      <c r="G48" s="63"/>
      <c r="H48" s="64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ht="15.0" hidden="1" customHeight="1">
      <c r="A49" s="58"/>
      <c r="B49" s="58"/>
      <c r="C49" s="58"/>
      <c r="D49" s="60" t="s">
        <v>36</v>
      </c>
      <c r="E49" s="35">
        <v>17.0</v>
      </c>
      <c r="F49" s="62">
        <v>17.0</v>
      </c>
      <c r="G49" s="63"/>
      <c r="H49" s="64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ht="28.5" customHeight="1">
      <c r="A50" s="52" t="s">
        <v>149</v>
      </c>
      <c r="B50" s="79">
        <v>8220.0</v>
      </c>
      <c r="C50" s="80">
        <v>380.0</v>
      </c>
      <c r="D50" s="21" t="s">
        <v>150</v>
      </c>
      <c r="E50" s="19">
        <v>25.0</v>
      </c>
      <c r="F50" s="70">
        <v>40.0</v>
      </c>
      <c r="G50" s="54">
        <f t="shared" ref="G50:G51" si="14">F50*1.09</f>
        <v>43.6</v>
      </c>
      <c r="H50" s="54">
        <f t="shared" ref="H50:H51" si="15">G50*1.065</f>
        <v>46.434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ht="14.25" customHeight="1">
      <c r="A51" s="52" t="s">
        <v>152</v>
      </c>
      <c r="B51" s="79">
        <v>8230.0</v>
      </c>
      <c r="C51" s="80">
        <v>380.0</v>
      </c>
      <c r="D51" s="21" t="s">
        <v>154</v>
      </c>
      <c r="E51" s="19">
        <f>45</f>
        <v>45</v>
      </c>
      <c r="F51" s="70">
        <v>72.0</v>
      </c>
      <c r="G51" s="54">
        <f t="shared" si="14"/>
        <v>78.48</v>
      </c>
      <c r="H51" s="54">
        <f t="shared" si="15"/>
        <v>83.5812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ht="28.5" hidden="1" customHeight="1">
      <c r="A52" s="115">
        <v>115046.0</v>
      </c>
      <c r="B52" s="79">
        <v>5046.0</v>
      </c>
      <c r="C52" s="80">
        <v>810.0</v>
      </c>
      <c r="D52" s="21" t="s">
        <v>156</v>
      </c>
      <c r="E52" s="19"/>
      <c r="F52" s="70" t="str">
        <f>G52</f>
        <v/>
      </c>
      <c r="G52" s="54"/>
      <c r="H52" s="117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ht="42.75" customHeight="1">
      <c r="A53" s="115">
        <v>119410.0</v>
      </c>
      <c r="B53" s="79">
        <v>9410.0</v>
      </c>
      <c r="C53" s="80">
        <v>180.0</v>
      </c>
      <c r="D53" s="21" t="s">
        <v>158</v>
      </c>
      <c r="E53" s="19">
        <v>2220.0</v>
      </c>
      <c r="F53" s="70">
        <v>900.0</v>
      </c>
      <c r="G53" s="54"/>
      <c r="H53" s="54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ht="15.0" hidden="1" customHeight="1">
      <c r="A54" s="119"/>
      <c r="B54" s="120"/>
      <c r="C54" s="121"/>
      <c r="D54" s="60"/>
      <c r="E54" s="35"/>
      <c r="F54" s="62"/>
      <c r="G54" s="54">
        <f>SUM(H54)</f>
        <v>0</v>
      </c>
      <c r="H54" s="123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ht="15.75" customHeight="1">
      <c r="A55" s="124" t="s">
        <v>161</v>
      </c>
      <c r="B55" s="125"/>
      <c r="C55" s="125"/>
      <c r="D55" s="127" t="s">
        <v>163</v>
      </c>
      <c r="E55" s="129">
        <f t="shared" ref="E55:H55" si="16">E56+E60+E65+E71+E75+E79+E83+E85+E84</f>
        <v>44802.5</v>
      </c>
      <c r="F55" s="129">
        <f t="shared" si="16"/>
        <v>47955.5</v>
      </c>
      <c r="G55" s="129">
        <f t="shared" si="16"/>
        <v>52253.335</v>
      </c>
      <c r="H55" s="129">
        <f t="shared" si="16"/>
        <v>55651.84168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ht="14.25" customHeight="1">
      <c r="A56" s="52" t="s">
        <v>165</v>
      </c>
      <c r="B56" s="52" t="s">
        <v>24</v>
      </c>
      <c r="C56" s="52" t="s">
        <v>25</v>
      </c>
      <c r="D56" s="21" t="s">
        <v>166</v>
      </c>
      <c r="E56" s="19">
        <f>SUM(E57:E59)</f>
        <v>451.2</v>
      </c>
      <c r="F56" s="132">
        <v>470.8</v>
      </c>
      <c r="G56" s="54">
        <f>F56*1.09</f>
        <v>513.172</v>
      </c>
      <c r="H56" s="54">
        <f>G56*1.065</f>
        <v>546.52818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ht="15.0" hidden="1" customHeight="1">
      <c r="A57" s="58"/>
      <c r="B57" s="58"/>
      <c r="C57" s="58"/>
      <c r="D57" s="60" t="s">
        <v>30</v>
      </c>
      <c r="E57" s="35">
        <v>410.2</v>
      </c>
      <c r="F57" s="62">
        <f>(12.045*1.5+7.25*1.3)*13*1.22+0.07</f>
        <v>436.10105</v>
      </c>
      <c r="G57" s="63"/>
      <c r="H57" s="64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ht="15.0" hidden="1" customHeight="1">
      <c r="A58" s="58"/>
      <c r="B58" s="58"/>
      <c r="C58" s="58"/>
      <c r="D58" s="60" t="s">
        <v>33</v>
      </c>
      <c r="E58" s="35">
        <v>11.0</v>
      </c>
      <c r="F58" s="62">
        <v>10.5</v>
      </c>
      <c r="G58" s="63"/>
      <c r="H58" s="64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ht="15.0" hidden="1" customHeight="1">
      <c r="A59" s="58"/>
      <c r="B59" s="58"/>
      <c r="C59" s="58"/>
      <c r="D59" s="60" t="s">
        <v>36</v>
      </c>
      <c r="E59" s="35">
        <v>30.0</v>
      </c>
      <c r="F59" s="62">
        <v>30.0</v>
      </c>
      <c r="G59" s="63"/>
      <c r="H59" s="64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ht="14.25" customHeight="1">
      <c r="A60" s="77" t="s">
        <v>170</v>
      </c>
      <c r="B60" s="137">
        <v>1010.0</v>
      </c>
      <c r="C60" s="80">
        <v>910.0</v>
      </c>
      <c r="D60" s="21" t="s">
        <v>173</v>
      </c>
      <c r="E60" s="19">
        <f>SUM(E62:E64)</f>
        <v>13669.8</v>
      </c>
      <c r="F60" s="70">
        <v>14557.1</v>
      </c>
      <c r="G60" s="54">
        <f>F60*1.09</f>
        <v>15867.239</v>
      </c>
      <c r="H60" s="54">
        <f>G60*1.065</f>
        <v>16898.60954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ht="15.0" hidden="1" customHeight="1">
      <c r="A61" s="77"/>
      <c r="B61" s="137"/>
      <c r="C61" s="80"/>
      <c r="D61" s="85" t="s">
        <v>175</v>
      </c>
      <c r="E61" s="19"/>
      <c r="F61" s="139">
        <v>21.4</v>
      </c>
      <c r="G61" s="54"/>
      <c r="H61" s="54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ht="15.0" hidden="1" customHeight="1">
      <c r="A62" s="58"/>
      <c r="B62" s="58"/>
      <c r="C62" s="58"/>
      <c r="D62" s="60" t="s">
        <v>30</v>
      </c>
      <c r="E62" s="35">
        <v>9850.3</v>
      </c>
      <c r="F62" s="62">
        <f>10900+21.4</f>
        <v>10921.4</v>
      </c>
      <c r="G62" s="63"/>
      <c r="H62" s="64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ht="15.0" hidden="1" customHeight="1">
      <c r="A63" s="58"/>
      <c r="B63" s="58"/>
      <c r="C63" s="58"/>
      <c r="D63" s="60" t="s">
        <v>33</v>
      </c>
      <c r="E63" s="35">
        <v>2549.9</v>
      </c>
      <c r="F63" s="62">
        <v>2455.0</v>
      </c>
      <c r="G63" s="63"/>
      <c r="H63" s="64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ht="15.0" hidden="1" customHeight="1">
      <c r="A64" s="58"/>
      <c r="B64" s="58"/>
      <c r="C64" s="58"/>
      <c r="D64" s="60" t="s">
        <v>36</v>
      </c>
      <c r="E64" s="35">
        <v>1269.6</v>
      </c>
      <c r="F64" s="62">
        <f>1200+9.3</f>
        <v>1209.3</v>
      </c>
      <c r="G64" s="63"/>
      <c r="H64" s="64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ht="30.75" customHeight="1">
      <c r="A65" s="77" t="s">
        <v>180</v>
      </c>
      <c r="B65" s="79">
        <v>1020.0</v>
      </c>
      <c r="C65" s="80">
        <v>921.0</v>
      </c>
      <c r="D65" s="21" t="s">
        <v>181</v>
      </c>
      <c r="E65" s="19">
        <f>SUM(E68:E70)</f>
        <v>27384.9</v>
      </c>
      <c r="F65" s="70">
        <v>29031.4</v>
      </c>
      <c r="G65" s="54">
        <f>F65*1.09</f>
        <v>31644.226</v>
      </c>
      <c r="H65" s="54">
        <f>G65*1.065</f>
        <v>33701.10069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ht="15.0" hidden="1" customHeight="1">
      <c r="A66" s="77"/>
      <c r="B66" s="79"/>
      <c r="C66" s="80"/>
      <c r="D66" s="85" t="s">
        <v>175</v>
      </c>
      <c r="E66" s="27">
        <f>311.7-77.91</f>
        <v>233.79</v>
      </c>
      <c r="F66" s="139">
        <v>230.5</v>
      </c>
      <c r="G66" s="54" t="s">
        <v>184</v>
      </c>
      <c r="H66" s="74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ht="15.0" hidden="1" customHeight="1">
      <c r="A67" s="77"/>
      <c r="B67" s="79"/>
      <c r="C67" s="80"/>
      <c r="D67" s="85" t="s">
        <v>186</v>
      </c>
      <c r="E67" s="27">
        <f>17488.4+1100</f>
        <v>18588.4</v>
      </c>
      <c r="F67" s="139">
        <v>19959.4</v>
      </c>
      <c r="G67" s="54">
        <v>22555.2</v>
      </c>
      <c r="H67" s="132">
        <v>24059.5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ht="15.0" hidden="1" customHeight="1">
      <c r="A68" s="58"/>
      <c r="B68" s="58"/>
      <c r="C68" s="58"/>
      <c r="D68" s="60" t="s">
        <v>30</v>
      </c>
      <c r="E68" s="35">
        <f>3782.2+233.8+18588.4</f>
        <v>22604.4</v>
      </c>
      <c r="F68" s="62">
        <f>4103.2+230.5+19959.4</f>
        <v>24293.1</v>
      </c>
      <c r="G68" s="63"/>
      <c r="H68" s="64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ht="15.0" hidden="1" customHeight="1">
      <c r="A69" s="58"/>
      <c r="B69" s="58"/>
      <c r="C69" s="58"/>
      <c r="D69" s="60" t="s">
        <v>33</v>
      </c>
      <c r="E69" s="35">
        <v>3288.4</v>
      </c>
      <c r="F69" s="62">
        <v>3537.4</v>
      </c>
      <c r="G69" s="63"/>
      <c r="H69" s="64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ht="15.0" hidden="1" customHeight="1">
      <c r="A70" s="58"/>
      <c r="B70" s="58"/>
      <c r="C70" s="58"/>
      <c r="D70" s="60" t="s">
        <v>36</v>
      </c>
      <c r="E70" s="35">
        <v>1492.1</v>
      </c>
      <c r="F70" s="62">
        <v>1250.0</v>
      </c>
      <c r="G70" s="63"/>
      <c r="H70" s="64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ht="28.5" customHeight="1">
      <c r="A71" s="77" t="s">
        <v>193</v>
      </c>
      <c r="B71" s="79">
        <v>1090.0</v>
      </c>
      <c r="C71" s="80">
        <v>960.0</v>
      </c>
      <c r="D71" s="21" t="s">
        <v>194</v>
      </c>
      <c r="E71" s="19">
        <f>SUM(E72:E74)</f>
        <v>1359.3</v>
      </c>
      <c r="F71" s="70">
        <v>1649.5</v>
      </c>
      <c r="G71" s="54">
        <f>F71*1.09</f>
        <v>1797.955</v>
      </c>
      <c r="H71" s="54">
        <f>G71*1.065</f>
        <v>1914.822075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ht="15.0" hidden="1" customHeight="1">
      <c r="A72" s="58"/>
      <c r="B72" s="58"/>
      <c r="C72" s="58"/>
      <c r="D72" s="60" t="s">
        <v>30</v>
      </c>
      <c r="E72" s="35">
        <v>1201.3</v>
      </c>
      <c r="F72" s="62">
        <v>1477.0</v>
      </c>
      <c r="G72" s="63"/>
      <c r="H72" s="64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ht="15.0" hidden="1" customHeight="1">
      <c r="A73" s="58"/>
      <c r="B73" s="58"/>
      <c r="C73" s="58"/>
      <c r="D73" s="60" t="s">
        <v>33</v>
      </c>
      <c r="E73" s="35">
        <v>108.0</v>
      </c>
      <c r="F73" s="62">
        <v>125.0</v>
      </c>
      <c r="G73" s="63"/>
      <c r="H73" s="64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ht="15.0" hidden="1" customHeight="1">
      <c r="A74" s="58"/>
      <c r="B74" s="58"/>
      <c r="C74" s="58"/>
      <c r="D74" s="60" t="s">
        <v>36</v>
      </c>
      <c r="E74" s="35">
        <v>50.0</v>
      </c>
      <c r="F74" s="62">
        <v>50.0</v>
      </c>
      <c r="G74" s="63"/>
      <c r="H74" s="64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ht="14.25" customHeight="1">
      <c r="A75" s="77" t="s">
        <v>198</v>
      </c>
      <c r="B75" s="79">
        <v>1150.0</v>
      </c>
      <c r="C75" s="80">
        <v>990.0</v>
      </c>
      <c r="D75" s="21" t="s">
        <v>199</v>
      </c>
      <c r="E75" s="19">
        <f>SUM(E76:E78)</f>
        <v>716.4</v>
      </c>
      <c r="F75" s="70">
        <v>834.9</v>
      </c>
      <c r="G75" s="54">
        <f>F75*1.09-17.8</f>
        <v>892.241</v>
      </c>
      <c r="H75" s="54">
        <f>G75*1.065</f>
        <v>950.236665</v>
      </c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ht="15.0" hidden="1" customHeight="1">
      <c r="A76" s="58"/>
      <c r="B76" s="58"/>
      <c r="C76" s="58"/>
      <c r="D76" s="60" t="s">
        <v>30</v>
      </c>
      <c r="E76" s="35">
        <v>608.0</v>
      </c>
      <c r="F76" s="62">
        <v>734.0</v>
      </c>
      <c r="G76" s="63"/>
      <c r="H76" s="64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ht="15.0" hidden="1" customHeight="1">
      <c r="A77" s="58"/>
      <c r="B77" s="58"/>
      <c r="C77" s="58"/>
      <c r="D77" s="60" t="s">
        <v>33</v>
      </c>
      <c r="E77" s="35">
        <v>61.4</v>
      </c>
      <c r="F77" s="62">
        <v>60.7</v>
      </c>
      <c r="G77" s="63"/>
      <c r="H77" s="64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ht="15.0" hidden="1" customHeight="1">
      <c r="A78" s="58"/>
      <c r="B78" s="58"/>
      <c r="C78" s="58"/>
      <c r="D78" s="60" t="s">
        <v>36</v>
      </c>
      <c r="E78" s="35">
        <v>47.0</v>
      </c>
      <c r="F78" s="62">
        <v>47.0</v>
      </c>
      <c r="G78" s="63"/>
      <c r="H78" s="64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ht="14.25" customHeight="1">
      <c r="A79" s="77" t="s">
        <v>200</v>
      </c>
      <c r="B79" s="79">
        <v>1161.0</v>
      </c>
      <c r="C79" s="80">
        <v>990.0</v>
      </c>
      <c r="D79" s="21" t="s">
        <v>201</v>
      </c>
      <c r="E79" s="19">
        <f>SUM(E80:E82)</f>
        <v>1092.7</v>
      </c>
      <c r="F79" s="70">
        <v>1198.4</v>
      </c>
      <c r="G79" s="54">
        <f>F79*1.09</f>
        <v>1306.256</v>
      </c>
      <c r="H79" s="54">
        <f>G79*1.065</f>
        <v>1391.16264</v>
      </c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ht="15.0" hidden="1" customHeight="1">
      <c r="A80" s="58"/>
      <c r="B80" s="58"/>
      <c r="C80" s="58"/>
      <c r="D80" s="60" t="s">
        <v>30</v>
      </c>
      <c r="E80" s="35">
        <v>981.3</v>
      </c>
      <c r="F80" s="62">
        <v>1099.7</v>
      </c>
      <c r="G80" s="63"/>
      <c r="H80" s="64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ht="15.0" hidden="1" customHeight="1">
      <c r="A81" s="58"/>
      <c r="B81" s="58"/>
      <c r="C81" s="58"/>
      <c r="D81" s="60" t="s">
        <v>33</v>
      </c>
      <c r="E81" s="35">
        <v>61.4</v>
      </c>
      <c r="F81" s="62">
        <v>63.1</v>
      </c>
      <c r="G81" s="63"/>
      <c r="H81" s="64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ht="15.0" hidden="1" customHeight="1">
      <c r="A82" s="58"/>
      <c r="B82" s="58"/>
      <c r="C82" s="58"/>
      <c r="D82" s="60" t="s">
        <v>36</v>
      </c>
      <c r="E82" s="35">
        <v>50.0</v>
      </c>
      <c r="F82" s="62">
        <v>50.0</v>
      </c>
      <c r="G82" s="63"/>
      <c r="H82" s="64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ht="14.25" customHeight="1">
      <c r="A83" s="77" t="s">
        <v>202</v>
      </c>
      <c r="B83" s="79">
        <v>1162.0</v>
      </c>
      <c r="C83" s="80">
        <v>990.0</v>
      </c>
      <c r="D83" s="21" t="s">
        <v>203</v>
      </c>
      <c r="E83" s="19">
        <v>124.2</v>
      </c>
      <c r="F83" s="70">
        <v>125.0</v>
      </c>
      <c r="G83" s="54">
        <f>F83*1.09</f>
        <v>136.25</v>
      </c>
      <c r="H83" s="54">
        <f>G83*1.065</f>
        <v>145.10625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ht="14.25" customHeight="1">
      <c r="A84" s="52" t="s">
        <v>204</v>
      </c>
      <c r="B84" s="79">
        <v>3123.0</v>
      </c>
      <c r="C84" s="19">
        <v>1040.0</v>
      </c>
      <c r="D84" s="21" t="s">
        <v>205</v>
      </c>
      <c r="E84" s="19">
        <v>4.0</v>
      </c>
      <c r="F84" s="70">
        <v>4.0</v>
      </c>
      <c r="G84" s="54">
        <v>4.0</v>
      </c>
      <c r="H84" s="74">
        <v>4.0</v>
      </c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ht="14.25" customHeight="1">
      <c r="A85" s="52" t="s">
        <v>206</v>
      </c>
      <c r="B85" s="79">
        <v>7520.0</v>
      </c>
      <c r="C85" s="19">
        <v>490.0</v>
      </c>
      <c r="D85" s="21" t="s">
        <v>123</v>
      </c>
      <c r="E85" s="19"/>
      <c r="F85" s="70">
        <v>84.4</v>
      </c>
      <c r="G85" s="54">
        <f t="shared" ref="G85:H85" si="17">F85*1.09</f>
        <v>91.996</v>
      </c>
      <c r="H85" s="54">
        <f t="shared" si="17"/>
        <v>100.27564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ht="31.5" customHeight="1">
      <c r="A86" s="124" t="s">
        <v>207</v>
      </c>
      <c r="B86" s="125"/>
      <c r="C86" s="125"/>
      <c r="D86" s="127" t="s">
        <v>208</v>
      </c>
      <c r="E86" s="149">
        <f>E87+E95+E96+E97+E112+E113+E117+E118+E119+E122</f>
        <v>22936.7</v>
      </c>
      <c r="F86" s="150">
        <f t="shared" ref="F86:H86" si="18">F87+F96+F97+F113+F117+F118+F122+F121</f>
        <v>6187.3</v>
      </c>
      <c r="G86" s="150">
        <f t="shared" si="18"/>
        <v>6745.257</v>
      </c>
      <c r="H86" s="150">
        <f t="shared" si="18"/>
        <v>7186.408705</v>
      </c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ht="15.75" customHeight="1">
      <c r="A87" s="52" t="s">
        <v>209</v>
      </c>
      <c r="B87" s="52" t="s">
        <v>24</v>
      </c>
      <c r="C87" s="52" t="s">
        <v>25</v>
      </c>
      <c r="D87" s="21" t="s">
        <v>210</v>
      </c>
      <c r="E87" s="19">
        <f>SUM(E88:E90)</f>
        <v>2355.9</v>
      </c>
      <c r="F87" s="132">
        <v>2544.7</v>
      </c>
      <c r="G87" s="54">
        <f>F87*1.09</f>
        <v>2773.723</v>
      </c>
      <c r="H87" s="54">
        <f>G87*1.065</f>
        <v>2954.014995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</row>
    <row r="88" ht="15.0" hidden="1" customHeight="1">
      <c r="A88" s="58"/>
      <c r="B88" s="58"/>
      <c r="C88" s="58"/>
      <c r="D88" s="60" t="s">
        <v>30</v>
      </c>
      <c r="E88" s="35">
        <v>2204.3</v>
      </c>
      <c r="F88" s="62">
        <f>(15.687*1.5+51.432*1.4+44.294*1.3)*13*1.22+0.05</f>
        <v>2428.49355</v>
      </c>
      <c r="G88" s="63"/>
      <c r="H88" s="64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ht="15.0" hidden="1" customHeight="1">
      <c r="A89" s="58"/>
      <c r="B89" s="58"/>
      <c r="C89" s="58"/>
      <c r="D89" s="60" t="s">
        <v>33</v>
      </c>
      <c r="E89" s="35">
        <v>47.4</v>
      </c>
      <c r="F89" s="62">
        <v>46.2</v>
      </c>
      <c r="G89" s="63"/>
      <c r="H89" s="64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ht="15.0" hidden="1" customHeight="1">
      <c r="A90" s="58"/>
      <c r="B90" s="58"/>
      <c r="C90" s="58"/>
      <c r="D90" s="60" t="s">
        <v>36</v>
      </c>
      <c r="E90" s="35">
        <f>109.6-5.4</f>
        <v>104.2</v>
      </c>
      <c r="F90" s="62">
        <v>80.0</v>
      </c>
      <c r="G90" s="63"/>
      <c r="H90" s="64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ht="28.5" customHeight="1">
      <c r="A91" s="77" t="s">
        <v>211</v>
      </c>
      <c r="B91" s="79">
        <v>3011.0</v>
      </c>
      <c r="C91" s="80">
        <v>1030.0</v>
      </c>
      <c r="D91" s="21" t="s">
        <v>212</v>
      </c>
      <c r="E91" s="19">
        <v>1410.0</v>
      </c>
      <c r="F91" s="70" t="str">
        <f t="shared" ref="F91:F94" si="19">G91</f>
        <v/>
      </c>
      <c r="G91" s="54"/>
      <c r="H91" s="74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ht="30.75" customHeight="1">
      <c r="A92" s="77" t="s">
        <v>213</v>
      </c>
      <c r="B92" s="79">
        <v>3012.0</v>
      </c>
      <c r="C92" s="80">
        <v>1060.0</v>
      </c>
      <c r="D92" s="21" t="s">
        <v>214</v>
      </c>
      <c r="E92" s="19">
        <v>2710.8</v>
      </c>
      <c r="F92" s="70" t="str">
        <f t="shared" si="19"/>
        <v/>
      </c>
      <c r="G92" s="54"/>
      <c r="H92" s="74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ht="42.75" customHeight="1">
      <c r="A93" s="77" t="s">
        <v>215</v>
      </c>
      <c r="B93" s="79">
        <v>3021.0</v>
      </c>
      <c r="C93" s="80">
        <v>1030.0</v>
      </c>
      <c r="D93" s="21" t="s">
        <v>216</v>
      </c>
      <c r="E93" s="19">
        <v>100.0</v>
      </c>
      <c r="F93" s="70" t="str">
        <f t="shared" si="19"/>
        <v/>
      </c>
      <c r="G93" s="54"/>
      <c r="H93" s="74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ht="44.25" customHeight="1">
      <c r="A94" s="77" t="s">
        <v>217</v>
      </c>
      <c r="B94" s="79">
        <v>3022.0</v>
      </c>
      <c r="C94" s="80">
        <v>1060.0</v>
      </c>
      <c r="D94" s="21" t="s">
        <v>218</v>
      </c>
      <c r="E94" s="19">
        <v>289.7</v>
      </c>
      <c r="F94" s="70" t="str">
        <f t="shared" si="19"/>
        <v/>
      </c>
      <c r="G94" s="54"/>
      <c r="H94" s="74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ht="16.5" customHeight="1">
      <c r="A95" s="77"/>
      <c r="B95" s="79"/>
      <c r="C95" s="80"/>
      <c r="D95" s="21" t="s">
        <v>219</v>
      </c>
      <c r="E95" s="19">
        <f>SUM(E91:E94)</f>
        <v>4510.5</v>
      </c>
      <c r="F95" s="70"/>
      <c r="G95" s="54"/>
      <c r="H95" s="74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ht="20.25" customHeight="1">
      <c r="A96" s="77" t="s">
        <v>220</v>
      </c>
      <c r="B96" s="79">
        <v>3031.0</v>
      </c>
      <c r="C96" s="80"/>
      <c r="D96" s="21" t="s">
        <v>221</v>
      </c>
      <c r="E96" s="19"/>
      <c r="F96" s="70">
        <v>50.0</v>
      </c>
      <c r="G96" s="54">
        <v>55.0</v>
      </c>
      <c r="H96" s="54">
        <v>60.0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ht="28.5" customHeight="1">
      <c r="A97" s="77" t="s">
        <v>222</v>
      </c>
      <c r="B97" s="79">
        <v>3032.0</v>
      </c>
      <c r="C97" s="152">
        <v>1070.0</v>
      </c>
      <c r="D97" s="21" t="s">
        <v>223</v>
      </c>
      <c r="E97" s="19">
        <v>26.1</v>
      </c>
      <c r="F97" s="70">
        <v>10.0</v>
      </c>
      <c r="G97" s="54">
        <v>11.0</v>
      </c>
      <c r="H97" s="54">
        <v>12.0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ht="27.0" hidden="1" customHeight="1">
      <c r="A98" s="153" t="s">
        <v>224</v>
      </c>
      <c r="B98" s="154">
        <v>3041.0</v>
      </c>
      <c r="C98" s="155">
        <v>1040.0</v>
      </c>
      <c r="D98" s="156" t="s">
        <v>225</v>
      </c>
      <c r="E98" s="157">
        <f>136</f>
        <v>136</v>
      </c>
      <c r="F98" s="158" t="str">
        <f t="shared" ref="F98:F109" si="20">G98</f>
        <v/>
      </c>
      <c r="G98" s="54"/>
      <c r="H98" s="54">
        <f>G98*1.057</f>
        <v>0</v>
      </c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</row>
    <row r="99" ht="14.25" hidden="1" customHeight="1">
      <c r="A99" s="153" t="s">
        <v>226</v>
      </c>
      <c r="B99" s="154">
        <v>3042.0</v>
      </c>
      <c r="C99" s="155">
        <v>1040.0</v>
      </c>
      <c r="D99" s="156" t="s">
        <v>227</v>
      </c>
      <c r="E99" s="157">
        <v>19.8</v>
      </c>
      <c r="F99" s="158" t="str">
        <f t="shared" si="20"/>
        <v/>
      </c>
      <c r="G99" s="54"/>
      <c r="H99" s="54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</row>
    <row r="100" ht="14.25" hidden="1" customHeight="1">
      <c r="A100" s="153" t="s">
        <v>228</v>
      </c>
      <c r="B100" s="154">
        <v>3043.0</v>
      </c>
      <c r="C100" s="155">
        <v>1040.0</v>
      </c>
      <c r="D100" s="156" t="s">
        <v>229</v>
      </c>
      <c r="E100" s="157">
        <f>4580.6-243</f>
        <v>4337.6</v>
      </c>
      <c r="F100" s="158" t="str">
        <f t="shared" si="20"/>
        <v/>
      </c>
      <c r="G100" s="54"/>
      <c r="H100" s="54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</row>
    <row r="101" ht="26.25" hidden="1" customHeight="1">
      <c r="A101" s="153" t="s">
        <v>230</v>
      </c>
      <c r="B101" s="154">
        <v>3044.0</v>
      </c>
      <c r="C101" s="155">
        <v>1040.0</v>
      </c>
      <c r="D101" s="156" t="s">
        <v>231</v>
      </c>
      <c r="E101" s="157">
        <v>929.1</v>
      </c>
      <c r="F101" s="158" t="str">
        <f t="shared" si="20"/>
        <v/>
      </c>
      <c r="G101" s="54"/>
      <c r="H101" s="54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</row>
    <row r="102" ht="15.75" hidden="1" customHeight="1">
      <c r="A102" s="153" t="s">
        <v>232</v>
      </c>
      <c r="B102" s="154">
        <v>3045.0</v>
      </c>
      <c r="C102" s="155">
        <v>1040.0</v>
      </c>
      <c r="D102" s="156" t="s">
        <v>233</v>
      </c>
      <c r="E102" s="157">
        <v>1197.0</v>
      </c>
      <c r="F102" s="158" t="str">
        <f t="shared" si="20"/>
        <v/>
      </c>
      <c r="G102" s="54"/>
      <c r="H102" s="54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ht="15.75" hidden="1" customHeight="1">
      <c r="A103" s="153" t="s">
        <v>234</v>
      </c>
      <c r="B103" s="154">
        <v>3046.0</v>
      </c>
      <c r="C103" s="155">
        <v>1040.0</v>
      </c>
      <c r="D103" s="156" t="s">
        <v>235</v>
      </c>
      <c r="E103" s="157">
        <v>45.0</v>
      </c>
      <c r="F103" s="158" t="str">
        <f t="shared" si="20"/>
        <v/>
      </c>
      <c r="G103" s="54"/>
      <c r="H103" s="54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</row>
    <row r="104" ht="28.5" hidden="1" customHeight="1">
      <c r="A104" s="153" t="s">
        <v>236</v>
      </c>
      <c r="B104" s="154">
        <v>3047.0</v>
      </c>
      <c r="C104" s="155">
        <v>1040.0</v>
      </c>
      <c r="D104" s="156" t="s">
        <v>237</v>
      </c>
      <c r="E104" s="157">
        <v>1849.9</v>
      </c>
      <c r="F104" s="158" t="str">
        <f t="shared" si="20"/>
        <v/>
      </c>
      <c r="G104" s="54"/>
      <c r="H104" s="54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</row>
    <row r="105" ht="32.25" hidden="1" customHeight="1">
      <c r="A105" s="162" t="s">
        <v>238</v>
      </c>
      <c r="B105" s="154">
        <v>3081.0</v>
      </c>
      <c r="C105" s="155">
        <v>1010.0</v>
      </c>
      <c r="D105" s="163" t="s">
        <v>239</v>
      </c>
      <c r="E105" s="157">
        <f>2428.9+162</f>
        <v>2590.9</v>
      </c>
      <c r="F105" s="158" t="str">
        <f t="shared" si="20"/>
        <v/>
      </c>
      <c r="G105" s="54"/>
      <c r="H105" s="54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</row>
    <row r="106" ht="42.75" hidden="1" customHeight="1">
      <c r="A106" s="162" t="s">
        <v>240</v>
      </c>
      <c r="B106" s="154">
        <v>3082.0</v>
      </c>
      <c r="C106" s="155">
        <v>1010.0</v>
      </c>
      <c r="D106" s="156" t="s">
        <v>241</v>
      </c>
      <c r="E106" s="157">
        <f>442.6+81</f>
        <v>523.6</v>
      </c>
      <c r="F106" s="158" t="str">
        <f t="shared" si="20"/>
        <v/>
      </c>
      <c r="G106" s="54"/>
      <c r="H106" s="54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</row>
    <row r="107" ht="44.25" hidden="1" customHeight="1">
      <c r="A107" s="162" t="s">
        <v>242</v>
      </c>
      <c r="B107" s="154">
        <v>3083.0</v>
      </c>
      <c r="C107" s="155">
        <v>1010.0</v>
      </c>
      <c r="D107" s="156" t="s">
        <v>243</v>
      </c>
      <c r="E107" s="157">
        <v>342.4</v>
      </c>
      <c r="F107" s="158" t="str">
        <f t="shared" si="20"/>
        <v/>
      </c>
      <c r="G107" s="54"/>
      <c r="H107" s="54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</row>
    <row r="108" ht="42.75" hidden="1" customHeight="1">
      <c r="A108" s="162" t="s">
        <v>244</v>
      </c>
      <c r="B108" s="154">
        <v>3084.0</v>
      </c>
      <c r="C108" s="155">
        <v>1010.0</v>
      </c>
      <c r="D108" s="156" t="s">
        <v>245</v>
      </c>
      <c r="E108" s="157">
        <v>17.1</v>
      </c>
      <c r="F108" s="158" t="str">
        <f t="shared" si="20"/>
        <v/>
      </c>
      <c r="G108" s="54"/>
      <c r="H108" s="54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</row>
    <row r="109" ht="42.75" hidden="1" customHeight="1">
      <c r="A109" s="162" t="s">
        <v>246</v>
      </c>
      <c r="B109" s="154">
        <v>3085.0</v>
      </c>
      <c r="C109" s="155">
        <v>1010.0</v>
      </c>
      <c r="D109" s="156" t="s">
        <v>247</v>
      </c>
      <c r="E109" s="157">
        <v>5.0</v>
      </c>
      <c r="F109" s="158" t="str">
        <f t="shared" si="20"/>
        <v/>
      </c>
      <c r="G109" s="54"/>
      <c r="H109" s="54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</row>
    <row r="110" ht="14.25" hidden="1" customHeight="1">
      <c r="A110" s="162" t="s">
        <v>248</v>
      </c>
      <c r="B110" s="154">
        <v>3087.0</v>
      </c>
      <c r="C110" s="155">
        <v>1010.0</v>
      </c>
      <c r="D110" s="156"/>
      <c r="E110" s="157">
        <v>627.3</v>
      </c>
      <c r="F110" s="158"/>
      <c r="G110" s="54">
        <f>F110*1.059</f>
        <v>0</v>
      </c>
      <c r="H110" s="54">
        <f t="shared" ref="H110:H111" si="21">G110*1.057</f>
        <v>0</v>
      </c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</row>
    <row r="111" ht="71.25" hidden="1" customHeight="1">
      <c r="A111" s="153" t="s">
        <v>249</v>
      </c>
      <c r="B111" s="154">
        <v>3230.0</v>
      </c>
      <c r="C111" s="164">
        <v>1040.0</v>
      </c>
      <c r="D111" s="156" t="s">
        <v>250</v>
      </c>
      <c r="E111" s="157">
        <v>180.4</v>
      </c>
      <c r="F111" s="158" t="str">
        <f>G111</f>
        <v/>
      </c>
      <c r="G111" s="54"/>
      <c r="H111" s="54">
        <f t="shared" si="21"/>
        <v>0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ht="14.25" customHeight="1">
      <c r="A112" s="77"/>
      <c r="B112" s="79"/>
      <c r="C112" s="80"/>
      <c r="D112" s="21" t="s">
        <v>251</v>
      </c>
      <c r="E112" s="19">
        <f>SUM(E98:E111)</f>
        <v>12801.1</v>
      </c>
      <c r="F112" s="70"/>
      <c r="G112" s="54"/>
      <c r="H112" s="54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ht="28.5" customHeight="1">
      <c r="A113" s="52" t="s">
        <v>252</v>
      </c>
      <c r="B113" s="79">
        <v>3104.0</v>
      </c>
      <c r="C113" s="80">
        <v>1020.0</v>
      </c>
      <c r="D113" s="21" t="s">
        <v>253</v>
      </c>
      <c r="E113" s="19">
        <f>SUM(E114:E116)</f>
        <v>2678.2</v>
      </c>
      <c r="F113" s="70">
        <v>2948.4</v>
      </c>
      <c r="G113" s="54">
        <f>F113*1.09</f>
        <v>3213.756</v>
      </c>
      <c r="H113" s="54">
        <f>G113*1.065</f>
        <v>3422.65014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ht="15.0" hidden="1" customHeight="1">
      <c r="A114" s="58"/>
      <c r="B114" s="58"/>
      <c r="C114" s="58"/>
      <c r="D114" s="60" t="s">
        <v>30</v>
      </c>
      <c r="E114" s="35">
        <v>2373.2</v>
      </c>
      <c r="F114" s="62">
        <v>2700.0</v>
      </c>
      <c r="G114" s="63"/>
      <c r="H114" s="64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</row>
    <row r="115" ht="15.0" hidden="1" customHeight="1">
      <c r="A115" s="58"/>
      <c r="B115" s="58"/>
      <c r="C115" s="58"/>
      <c r="D115" s="60" t="s">
        <v>33</v>
      </c>
      <c r="E115" s="35">
        <v>154.6</v>
      </c>
      <c r="F115" s="62">
        <v>145.0</v>
      </c>
      <c r="G115" s="63"/>
      <c r="H115" s="64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</row>
    <row r="116" ht="15.0" hidden="1" customHeight="1">
      <c r="A116" s="58"/>
      <c r="B116" s="58"/>
      <c r="C116" s="58"/>
      <c r="D116" s="60" t="s">
        <v>36</v>
      </c>
      <c r="E116" s="35">
        <v>150.4</v>
      </c>
      <c r="F116" s="62">
        <v>130.0</v>
      </c>
      <c r="G116" s="63"/>
      <c r="H116" s="64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</row>
    <row r="117" ht="57.0" customHeight="1">
      <c r="A117" s="77" t="s">
        <v>254</v>
      </c>
      <c r="B117" s="79">
        <v>3160.0</v>
      </c>
      <c r="C117" s="152">
        <v>1010.0</v>
      </c>
      <c r="D117" s="21" t="s">
        <v>255</v>
      </c>
      <c r="E117" s="19">
        <v>14.0</v>
      </c>
      <c r="F117" s="70">
        <v>27.6</v>
      </c>
      <c r="G117" s="54">
        <f>F117*1.09</f>
        <v>30.084</v>
      </c>
      <c r="H117" s="54">
        <f>G117*1.065</f>
        <v>32.03946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ht="39.0" customHeight="1">
      <c r="A118" s="77" t="s">
        <v>256</v>
      </c>
      <c r="B118" s="79">
        <v>3180.0</v>
      </c>
      <c r="C118" s="152">
        <v>1060.0</v>
      </c>
      <c r="D118" s="21" t="s">
        <v>257</v>
      </c>
      <c r="E118" s="19">
        <v>34.5</v>
      </c>
      <c r="F118" s="70"/>
      <c r="G118" s="54"/>
      <c r="H118" s="54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ht="14.25" customHeight="1">
      <c r="A119" s="52" t="s">
        <v>258</v>
      </c>
      <c r="B119" s="79">
        <v>3210.0</v>
      </c>
      <c r="C119" s="19">
        <v>1050.0</v>
      </c>
      <c r="D119" s="21" t="s">
        <v>259</v>
      </c>
      <c r="E119" s="19">
        <v>16.4</v>
      </c>
      <c r="F119" s="70" t="str">
        <f t="shared" ref="F119:F120" si="22">G119</f>
        <v/>
      </c>
      <c r="G119" s="54"/>
      <c r="H119" s="54">
        <f t="shared" ref="H119:H120" si="23">G119*1.057</f>
        <v>0</v>
      </c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ht="14.25" hidden="1" customHeight="1">
      <c r="A120" s="77"/>
      <c r="B120" s="79"/>
      <c r="C120" s="80"/>
      <c r="D120" s="21"/>
      <c r="E120" s="19"/>
      <c r="F120" s="70" t="str">
        <f t="shared" si="22"/>
        <v/>
      </c>
      <c r="G120" s="54"/>
      <c r="H120" s="54">
        <f t="shared" si="23"/>
        <v>0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ht="14.25" customHeight="1">
      <c r="A121" s="52" t="s">
        <v>260</v>
      </c>
      <c r="B121" s="79">
        <v>7520.0</v>
      </c>
      <c r="C121" s="152">
        <v>490.0</v>
      </c>
      <c r="D121" s="21" t="s">
        <v>123</v>
      </c>
      <c r="E121" s="19"/>
      <c r="F121" s="70">
        <v>56.6</v>
      </c>
      <c r="G121" s="54">
        <f>F121*1.09</f>
        <v>61.694</v>
      </c>
      <c r="H121" s="54">
        <f>G121*1.065</f>
        <v>65.70411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ht="28.5" customHeight="1">
      <c r="A122" s="52" t="s">
        <v>261</v>
      </c>
      <c r="B122" s="79">
        <v>3242.0</v>
      </c>
      <c r="C122" s="152">
        <v>1090.0</v>
      </c>
      <c r="D122" s="21" t="s">
        <v>262</v>
      </c>
      <c r="E122" s="19">
        <v>500.0</v>
      </c>
      <c r="F122" s="70">
        <v>550.0</v>
      </c>
      <c r="G122" s="54">
        <v>600.0</v>
      </c>
      <c r="H122" s="54">
        <v>640.0</v>
      </c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ht="15.75" customHeight="1">
      <c r="A123" s="165">
        <v>1000000.0</v>
      </c>
      <c r="B123" s="125"/>
      <c r="C123" s="125"/>
      <c r="D123" s="149" t="s">
        <v>263</v>
      </c>
      <c r="E123" s="149">
        <f>E124+E127+E131+E132+E136+E140+E145</f>
        <v>4513.8</v>
      </c>
      <c r="F123" s="150">
        <f t="shared" ref="F123:H123" si="24">F124+F127+F131+F132+F136+F140+F145+F148</f>
        <v>5057.2</v>
      </c>
      <c r="G123" s="150">
        <f t="shared" si="24"/>
        <v>5495.998</v>
      </c>
      <c r="H123" s="150">
        <f t="shared" si="24"/>
        <v>5853.33787</v>
      </c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</row>
    <row r="124" ht="14.25" customHeight="1">
      <c r="A124" s="52" t="s">
        <v>264</v>
      </c>
      <c r="B124" s="52" t="s">
        <v>24</v>
      </c>
      <c r="C124" s="52" t="s">
        <v>25</v>
      </c>
      <c r="D124" s="21" t="s">
        <v>265</v>
      </c>
      <c r="E124" s="19">
        <f>SUM(E125:E126)</f>
        <v>450.8</v>
      </c>
      <c r="F124" s="70">
        <v>477.3</v>
      </c>
      <c r="G124" s="54">
        <f>F124*1.09</f>
        <v>520.257</v>
      </c>
      <c r="H124" s="54">
        <f>G124*1.065</f>
        <v>554.073705</v>
      </c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</row>
    <row r="125" ht="15.0" hidden="1" customHeight="1">
      <c r="A125" s="58"/>
      <c r="B125" s="58"/>
      <c r="C125" s="58"/>
      <c r="D125" s="60" t="s">
        <v>30</v>
      </c>
      <c r="E125" s="35">
        <v>423.6</v>
      </c>
      <c r="F125" s="62">
        <f>(13.875*1.5+6.5*1.3)*13*1.22-0.1</f>
        <v>464.00325</v>
      </c>
      <c r="G125" s="63"/>
      <c r="H125" s="64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</row>
    <row r="126" ht="15.0" hidden="1" customHeight="1">
      <c r="A126" s="58"/>
      <c r="B126" s="58"/>
      <c r="C126" s="58"/>
      <c r="D126" s="60" t="s">
        <v>36</v>
      </c>
      <c r="E126" s="35">
        <v>27.2</v>
      </c>
      <c r="F126" s="62">
        <v>30.0</v>
      </c>
      <c r="G126" s="63"/>
      <c r="H126" s="64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</row>
    <row r="127" ht="27.75" customHeight="1">
      <c r="A127" s="166">
        <v>1011100.0</v>
      </c>
      <c r="B127" s="79">
        <v>1100.0</v>
      </c>
      <c r="C127" s="80">
        <v>960.0</v>
      </c>
      <c r="D127" s="21" t="s">
        <v>266</v>
      </c>
      <c r="E127" s="19">
        <f>SUM(E128:E130)</f>
        <v>2423.5</v>
      </c>
      <c r="F127" s="70">
        <v>2793.5</v>
      </c>
      <c r="G127" s="54">
        <f>F127*1.09</f>
        <v>3044.915</v>
      </c>
      <c r="H127" s="54">
        <f>G127*1.065</f>
        <v>3242.834475</v>
      </c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</row>
    <row r="128" ht="15.0" hidden="1" customHeight="1">
      <c r="A128" s="58"/>
      <c r="B128" s="58"/>
      <c r="C128" s="58"/>
      <c r="D128" s="60" t="s">
        <v>30</v>
      </c>
      <c r="E128" s="35">
        <v>1945.5</v>
      </c>
      <c r="F128" s="62">
        <f>2405-130</f>
        <v>2275</v>
      </c>
      <c r="G128" s="63"/>
      <c r="H128" s="64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</row>
    <row r="129" ht="15.0" hidden="1" customHeight="1">
      <c r="A129" s="58"/>
      <c r="B129" s="58"/>
      <c r="C129" s="58"/>
      <c r="D129" s="60" t="s">
        <v>33</v>
      </c>
      <c r="E129" s="35">
        <v>395.6</v>
      </c>
      <c r="F129" s="62">
        <v>422.0</v>
      </c>
      <c r="G129" s="63"/>
      <c r="H129" s="64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</row>
    <row r="130" ht="15.0" hidden="1" customHeight="1">
      <c r="A130" s="58"/>
      <c r="B130" s="58"/>
      <c r="C130" s="58"/>
      <c r="D130" s="60" t="s">
        <v>36</v>
      </c>
      <c r="E130" s="35">
        <v>82.4</v>
      </c>
      <c r="F130" s="62">
        <f>80+20</f>
        <v>100</v>
      </c>
      <c r="G130" s="63"/>
      <c r="H130" s="64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</row>
    <row r="131" ht="14.25" customHeight="1">
      <c r="A131" s="52" t="s">
        <v>267</v>
      </c>
      <c r="B131" s="79">
        <v>3210.0</v>
      </c>
      <c r="C131" s="19">
        <v>1050.0</v>
      </c>
      <c r="D131" s="21" t="s">
        <v>259</v>
      </c>
      <c r="E131" s="19"/>
      <c r="F131" s="74">
        <v>15.0</v>
      </c>
      <c r="G131" s="54"/>
      <c r="H131" s="54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ht="14.25" customHeight="1">
      <c r="A132" s="166">
        <v>1014030.0</v>
      </c>
      <c r="B132" s="79">
        <v>4030.0</v>
      </c>
      <c r="C132" s="80">
        <v>824.0</v>
      </c>
      <c r="D132" s="21" t="s">
        <v>268</v>
      </c>
      <c r="E132" s="19">
        <f>SUM(E133:E135)</f>
        <v>189.6</v>
      </c>
      <c r="F132" s="70">
        <v>215.7</v>
      </c>
      <c r="G132" s="54">
        <f>F132*1.09</f>
        <v>235.113</v>
      </c>
      <c r="H132" s="54">
        <f>G132*1.065</f>
        <v>250.395345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ht="15.0" hidden="1" customHeight="1">
      <c r="A133" s="58"/>
      <c r="B133" s="58"/>
      <c r="C133" s="58"/>
      <c r="D133" s="60" t="s">
        <v>30</v>
      </c>
      <c r="E133" s="35">
        <v>133.8</v>
      </c>
      <c r="F133" s="62">
        <v>167.0</v>
      </c>
      <c r="G133" s="63"/>
      <c r="H133" s="64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</row>
    <row r="134" ht="15.0" hidden="1" customHeight="1">
      <c r="A134" s="58"/>
      <c r="B134" s="58"/>
      <c r="C134" s="58"/>
      <c r="D134" s="60" t="s">
        <v>33</v>
      </c>
      <c r="E134" s="35">
        <v>27.7</v>
      </c>
      <c r="F134" s="62">
        <v>35.0</v>
      </c>
      <c r="G134" s="63"/>
      <c r="H134" s="64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ht="15.0" hidden="1" customHeight="1">
      <c r="A135" s="58"/>
      <c r="B135" s="58"/>
      <c r="C135" s="58"/>
      <c r="D135" s="60" t="s">
        <v>36</v>
      </c>
      <c r="E135" s="35">
        <v>28.1</v>
      </c>
      <c r="F135" s="62">
        <v>15.0</v>
      </c>
      <c r="G135" s="63"/>
      <c r="H135" s="64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</row>
    <row r="136" ht="14.25" customHeight="1">
      <c r="A136" s="166">
        <v>1014040.0</v>
      </c>
      <c r="B136" s="79">
        <v>4040.0</v>
      </c>
      <c r="C136" s="80">
        <v>824.0</v>
      </c>
      <c r="D136" s="21" t="s">
        <v>269</v>
      </c>
      <c r="E136" s="19">
        <f t="shared" ref="E136:F136" si="25">SUM(E137:E139)</f>
        <v>126.7</v>
      </c>
      <c r="F136" s="70">
        <f t="shared" si="25"/>
        <v>155</v>
      </c>
      <c r="G136" s="54">
        <f>F136*1.09</f>
        <v>168.95</v>
      </c>
      <c r="H136" s="54">
        <f>G136*1.065+0.1</f>
        <v>180.03175</v>
      </c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</row>
    <row r="137" ht="15.0" hidden="1" customHeight="1">
      <c r="A137" s="58"/>
      <c r="B137" s="58"/>
      <c r="C137" s="58"/>
      <c r="D137" s="60" t="s">
        <v>30</v>
      </c>
      <c r="E137" s="35">
        <v>95.7</v>
      </c>
      <c r="F137" s="62">
        <v>105.0</v>
      </c>
      <c r="G137" s="63"/>
      <c r="H137" s="64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</row>
    <row r="138" ht="15.0" hidden="1" customHeight="1">
      <c r="A138" s="58"/>
      <c r="B138" s="58"/>
      <c r="C138" s="58"/>
      <c r="D138" s="60" t="s">
        <v>33</v>
      </c>
      <c r="E138" s="35">
        <v>21.0</v>
      </c>
      <c r="F138" s="62">
        <v>40.0</v>
      </c>
      <c r="G138" s="63"/>
      <c r="H138" s="64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</row>
    <row r="139" ht="15.0" hidden="1" customHeight="1">
      <c r="A139" s="58"/>
      <c r="B139" s="58"/>
      <c r="C139" s="58"/>
      <c r="D139" s="60" t="s">
        <v>36</v>
      </c>
      <c r="E139" s="35">
        <v>10.0</v>
      </c>
      <c r="F139" s="62">
        <v>10.0</v>
      </c>
      <c r="G139" s="63"/>
      <c r="H139" s="64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</row>
    <row r="140" ht="28.5" customHeight="1">
      <c r="A140" s="166">
        <v>1014060.0</v>
      </c>
      <c r="B140" s="79">
        <v>4060.0</v>
      </c>
      <c r="C140" s="80">
        <v>828.0</v>
      </c>
      <c r="D140" s="21" t="s">
        <v>270</v>
      </c>
      <c r="E140" s="19">
        <f>SUM(E141:E144)</f>
        <v>640.7</v>
      </c>
      <c r="F140" s="70">
        <v>644.5</v>
      </c>
      <c r="G140" s="54">
        <f>F140*1.09</f>
        <v>702.505</v>
      </c>
      <c r="H140" s="54">
        <f>G140*1.065</f>
        <v>748.167825</v>
      </c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ht="15.0" hidden="1" customHeight="1">
      <c r="A141" s="58"/>
      <c r="B141" s="58"/>
      <c r="C141" s="58"/>
      <c r="D141" s="60" t="s">
        <v>30</v>
      </c>
      <c r="E141" s="35">
        <v>444.2</v>
      </c>
      <c r="F141" s="62">
        <v>483.0</v>
      </c>
      <c r="G141" s="63"/>
      <c r="H141" s="64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</row>
    <row r="142" ht="15.0" hidden="1" customHeight="1">
      <c r="A142" s="58"/>
      <c r="B142" s="58"/>
      <c r="C142" s="58"/>
      <c r="D142" s="60" t="s">
        <v>33</v>
      </c>
      <c r="E142" s="35">
        <v>12.4</v>
      </c>
      <c r="F142" s="62">
        <v>32.2</v>
      </c>
      <c r="G142" s="63"/>
      <c r="H142" s="64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</row>
    <row r="143" ht="15.0" hidden="1" customHeight="1">
      <c r="A143" s="58"/>
      <c r="B143" s="58"/>
      <c r="C143" s="58"/>
      <c r="D143" s="60" t="s">
        <v>36</v>
      </c>
      <c r="E143" s="35">
        <v>54.3</v>
      </c>
      <c r="F143" s="62">
        <v>54.0</v>
      </c>
      <c r="G143" s="63"/>
      <c r="H143" s="64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</row>
    <row r="144" ht="15.0" hidden="1" customHeight="1">
      <c r="A144" s="58"/>
      <c r="B144" s="58"/>
      <c r="C144" s="58"/>
      <c r="D144" s="60" t="s">
        <v>271</v>
      </c>
      <c r="E144" s="35">
        <v>129.8</v>
      </c>
      <c r="F144" s="62">
        <v>80.0</v>
      </c>
      <c r="G144" s="63"/>
      <c r="H144" s="64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</row>
    <row r="145" ht="17.25" customHeight="1">
      <c r="A145" s="166">
        <v>1014081.0</v>
      </c>
      <c r="B145" s="79">
        <v>4081.0</v>
      </c>
      <c r="C145" s="80">
        <v>829.0</v>
      </c>
      <c r="D145" s="21" t="s">
        <v>272</v>
      </c>
      <c r="E145" s="19">
        <f>SUM(E146:E147)</f>
        <v>682.5</v>
      </c>
      <c r="F145" s="70">
        <v>712.6</v>
      </c>
      <c r="G145" s="54">
        <f>F145*1.09</f>
        <v>776.734</v>
      </c>
      <c r="H145" s="54">
        <f>G145*1.065</f>
        <v>827.22171</v>
      </c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ht="15.0" hidden="1" customHeight="1">
      <c r="A146" s="58"/>
      <c r="B146" s="58"/>
      <c r="C146" s="58"/>
      <c r="D146" s="60" t="s">
        <v>30</v>
      </c>
      <c r="E146" s="35">
        <v>652.5</v>
      </c>
      <c r="F146" s="62">
        <v>700.0</v>
      </c>
      <c r="G146" s="63"/>
      <c r="H146" s="64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</row>
    <row r="147" ht="15.0" hidden="1" customHeight="1">
      <c r="A147" s="58"/>
      <c r="B147" s="58"/>
      <c r="C147" s="58"/>
      <c r="D147" s="60" t="s">
        <v>36</v>
      </c>
      <c r="E147" s="35">
        <v>30.0</v>
      </c>
      <c r="F147" s="62">
        <v>30.0</v>
      </c>
      <c r="G147" s="63"/>
      <c r="H147" s="64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</row>
    <row r="148" ht="15.0" customHeight="1">
      <c r="A148" s="167" t="s">
        <v>273</v>
      </c>
      <c r="B148" s="167" t="s">
        <v>274</v>
      </c>
      <c r="C148" s="167" t="s">
        <v>275</v>
      </c>
      <c r="D148" s="21" t="s">
        <v>123</v>
      </c>
      <c r="E148" s="35"/>
      <c r="F148" s="139">
        <v>43.6</v>
      </c>
      <c r="G148" s="54">
        <f>F148*1.09</f>
        <v>47.524</v>
      </c>
      <c r="H148" s="54">
        <f>G148*1.065</f>
        <v>50.61306</v>
      </c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</row>
    <row r="149" ht="15.75" customHeight="1">
      <c r="A149" s="168">
        <v>1110000.0</v>
      </c>
      <c r="B149" s="125"/>
      <c r="C149" s="125"/>
      <c r="D149" s="169" t="s">
        <v>276</v>
      </c>
      <c r="E149" s="170">
        <f t="shared" ref="E149:H149" si="26">E150+E153+E154+E155+E156+E160+E164+E165+E168</f>
        <v>3880</v>
      </c>
      <c r="F149" s="170">
        <f t="shared" si="26"/>
        <v>4698</v>
      </c>
      <c r="G149" s="170">
        <f t="shared" si="26"/>
        <v>5121.22</v>
      </c>
      <c r="H149" s="170">
        <f t="shared" si="26"/>
        <v>5454.28955</v>
      </c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</row>
    <row r="150" ht="14.25" customHeight="1">
      <c r="A150" s="52" t="s">
        <v>277</v>
      </c>
      <c r="B150" s="52" t="s">
        <v>24</v>
      </c>
      <c r="C150" s="52" t="s">
        <v>25</v>
      </c>
      <c r="D150" s="21" t="s">
        <v>278</v>
      </c>
      <c r="E150" s="19">
        <f>SUM(E151:E152)</f>
        <v>417.3</v>
      </c>
      <c r="F150" s="132">
        <v>469.0</v>
      </c>
      <c r="G150" s="54">
        <f>F150*1.09</f>
        <v>511.21</v>
      </c>
      <c r="H150" s="54">
        <f>G150*1.065</f>
        <v>544.43865</v>
      </c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</row>
    <row r="151" ht="15.0" hidden="1" customHeight="1">
      <c r="A151" s="58"/>
      <c r="B151" s="58"/>
      <c r="C151" s="58"/>
      <c r="D151" s="60" t="s">
        <v>30</v>
      </c>
      <c r="E151" s="35">
        <v>388.4</v>
      </c>
      <c r="F151" s="62">
        <f>(12.045*1.5+7.337*1.3)*13*1.22+0.18</f>
        <v>438.004816</v>
      </c>
      <c r="G151" s="63"/>
      <c r="H151" s="64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</row>
    <row r="152" ht="15.0" hidden="1" customHeight="1">
      <c r="A152" s="58"/>
      <c r="B152" s="58"/>
      <c r="C152" s="58"/>
      <c r="D152" s="60" t="s">
        <v>36</v>
      </c>
      <c r="E152" s="35">
        <v>28.9</v>
      </c>
      <c r="F152" s="62">
        <f>30+7</f>
        <v>37</v>
      </c>
      <c r="G152" s="63"/>
      <c r="H152" s="64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</row>
    <row r="153" ht="57.0" customHeight="1">
      <c r="A153" s="52" t="s">
        <v>279</v>
      </c>
      <c r="B153" s="52" t="s">
        <v>280</v>
      </c>
      <c r="C153" s="52" t="s">
        <v>281</v>
      </c>
      <c r="D153" s="21" t="s">
        <v>282</v>
      </c>
      <c r="E153" s="19">
        <v>196.6</v>
      </c>
      <c r="F153" s="70">
        <v>220.0</v>
      </c>
      <c r="G153" s="54">
        <f>F153*1.09+0.2</f>
        <v>240</v>
      </c>
      <c r="H153" s="54">
        <f>G153*1.065-0.6</f>
        <v>255</v>
      </c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ht="18.75" customHeight="1">
      <c r="A154" s="77" t="s">
        <v>283</v>
      </c>
      <c r="B154" s="79">
        <v>5011.0</v>
      </c>
      <c r="C154" s="80">
        <v>810.0</v>
      </c>
      <c r="D154" s="21" t="s">
        <v>284</v>
      </c>
      <c r="E154" s="19">
        <v>230.0</v>
      </c>
      <c r="F154" s="70">
        <v>250.0</v>
      </c>
      <c r="G154" s="54">
        <f>F154*1.09</f>
        <v>272.5</v>
      </c>
      <c r="H154" s="54">
        <f t="shared" ref="H154:H156" si="27">G154*1.065</f>
        <v>290.2125</v>
      </c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ht="28.5" customHeight="1">
      <c r="A155" s="77" t="s">
        <v>285</v>
      </c>
      <c r="B155" s="79">
        <v>5012.0</v>
      </c>
      <c r="C155" s="80">
        <v>810.0</v>
      </c>
      <c r="D155" s="21" t="s">
        <v>286</v>
      </c>
      <c r="E155" s="19">
        <v>92.0</v>
      </c>
      <c r="F155" s="70">
        <v>110.0</v>
      </c>
      <c r="G155" s="54">
        <v>120.0</v>
      </c>
      <c r="H155" s="54">
        <f t="shared" si="27"/>
        <v>127.8</v>
      </c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ht="27.75" customHeight="1">
      <c r="A156" s="77" t="s">
        <v>287</v>
      </c>
      <c r="B156" s="79">
        <v>5031.0</v>
      </c>
      <c r="C156" s="80">
        <v>810.0</v>
      </c>
      <c r="D156" s="21" t="s">
        <v>288</v>
      </c>
      <c r="E156" s="19">
        <f>SUM(E157:E159)</f>
        <v>2533.1</v>
      </c>
      <c r="F156" s="70">
        <v>3156.0</v>
      </c>
      <c r="G156" s="54">
        <f>F156*1.09+0.1</f>
        <v>3440.14</v>
      </c>
      <c r="H156" s="54">
        <f t="shared" si="27"/>
        <v>3663.7491</v>
      </c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ht="15.0" hidden="1" customHeight="1">
      <c r="A157" s="58"/>
      <c r="B157" s="58"/>
      <c r="C157" s="58"/>
      <c r="D157" s="60" t="s">
        <v>30</v>
      </c>
      <c r="E157" s="35">
        <v>2035.5</v>
      </c>
      <c r="F157" s="62">
        <f>2660+20</f>
        <v>2680</v>
      </c>
      <c r="G157" s="63"/>
      <c r="H157" s="64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</row>
    <row r="158" ht="15.0" hidden="1" customHeight="1">
      <c r="A158" s="58"/>
      <c r="B158" s="58"/>
      <c r="C158" s="58"/>
      <c r="D158" s="60" t="s">
        <v>33</v>
      </c>
      <c r="E158" s="35">
        <v>197.7</v>
      </c>
      <c r="F158" s="62">
        <v>185.0</v>
      </c>
      <c r="G158" s="63"/>
      <c r="H158" s="64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</row>
    <row r="159" ht="15.0" hidden="1" customHeight="1">
      <c r="A159" s="58"/>
      <c r="B159" s="58"/>
      <c r="C159" s="58"/>
      <c r="D159" s="60" t="s">
        <v>36</v>
      </c>
      <c r="E159" s="35">
        <f>302.3-2.4</f>
        <v>299.9</v>
      </c>
      <c r="F159" s="62">
        <v>300.0</v>
      </c>
      <c r="G159" s="63"/>
      <c r="H159" s="64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</row>
    <row r="160" ht="42.75" customHeight="1">
      <c r="A160" s="77" t="s">
        <v>289</v>
      </c>
      <c r="B160" s="79">
        <v>5061.0</v>
      </c>
      <c r="C160" s="80">
        <v>810.0</v>
      </c>
      <c r="D160" s="21" t="s">
        <v>290</v>
      </c>
      <c r="E160" s="19">
        <f>SUM(E161:E162)</f>
        <v>160</v>
      </c>
      <c r="F160" s="70">
        <v>176.0</v>
      </c>
      <c r="G160" s="54">
        <f>F160*1.09</f>
        <v>191.84</v>
      </c>
      <c r="H160" s="54">
        <f>G160*1.065</f>
        <v>204.3096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ht="15.0" hidden="1" customHeight="1">
      <c r="A161" s="58"/>
      <c r="B161" s="58"/>
      <c r="C161" s="58"/>
      <c r="D161" s="60" t="s">
        <v>30</v>
      </c>
      <c r="E161" s="35">
        <v>132.5</v>
      </c>
      <c r="F161" s="62">
        <v>157.0</v>
      </c>
      <c r="G161" s="63"/>
      <c r="H161" s="64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</row>
    <row r="162" ht="15.0" hidden="1" customHeight="1">
      <c r="A162" s="58"/>
      <c r="B162" s="58"/>
      <c r="C162" s="58"/>
      <c r="D162" s="60" t="s">
        <v>36</v>
      </c>
      <c r="E162" s="35">
        <f>30-2.5</f>
        <v>27.5</v>
      </c>
      <c r="F162" s="62">
        <v>20.0</v>
      </c>
      <c r="G162" s="63"/>
      <c r="H162" s="64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</row>
    <row r="163" ht="14.25" hidden="1" customHeight="1">
      <c r="A163" s="77"/>
      <c r="B163" s="79"/>
      <c r="C163" s="80"/>
      <c r="D163" s="21"/>
      <c r="E163" s="19"/>
      <c r="F163" s="70"/>
      <c r="G163" s="54"/>
      <c r="H163" s="74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ht="28.5" customHeight="1">
      <c r="A164" s="77" t="s">
        <v>291</v>
      </c>
      <c r="B164" s="79">
        <v>5062.0</v>
      </c>
      <c r="C164" s="80">
        <v>810.0</v>
      </c>
      <c r="D164" s="21" t="s">
        <v>292</v>
      </c>
      <c r="E164" s="19">
        <v>7.0</v>
      </c>
      <c r="F164" s="74">
        <v>9.0</v>
      </c>
      <c r="G164" s="54">
        <f t="shared" ref="G164:G165" si="28">F164*1.09</f>
        <v>9.81</v>
      </c>
      <c r="H164" s="54">
        <f t="shared" ref="H164:H165" si="29">G164*1.065</f>
        <v>10.44765</v>
      </c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ht="14.25" customHeight="1">
      <c r="A165" s="77" t="s">
        <v>293</v>
      </c>
      <c r="B165" s="79">
        <v>5063.0</v>
      </c>
      <c r="C165" s="80">
        <v>810.0</v>
      </c>
      <c r="D165" s="21" t="s">
        <v>294</v>
      </c>
      <c r="E165" s="19">
        <f>SUM(E166:E167)</f>
        <v>244</v>
      </c>
      <c r="F165" s="70">
        <v>279.0</v>
      </c>
      <c r="G165" s="54">
        <f t="shared" si="28"/>
        <v>304.11</v>
      </c>
      <c r="H165" s="54">
        <f t="shared" si="29"/>
        <v>323.87715</v>
      </c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ht="15.0" hidden="1" customHeight="1">
      <c r="A166" s="58"/>
      <c r="B166" s="58"/>
      <c r="C166" s="58"/>
      <c r="D166" s="60" t="s">
        <v>30</v>
      </c>
      <c r="E166" s="35">
        <v>219.5</v>
      </c>
      <c r="F166" s="62">
        <v>255.0</v>
      </c>
      <c r="G166" s="63"/>
      <c r="H166" s="64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ht="15.0" hidden="1" customHeight="1">
      <c r="A167" s="58"/>
      <c r="B167" s="58"/>
      <c r="C167" s="58"/>
      <c r="D167" s="60" t="s">
        <v>36</v>
      </c>
      <c r="E167" s="35">
        <f>25-0.5</f>
        <v>24.5</v>
      </c>
      <c r="F167" s="62">
        <f>30+7</f>
        <v>37</v>
      </c>
      <c r="G167" s="63"/>
      <c r="H167" s="64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ht="15.0" customHeight="1">
      <c r="A168" s="167" t="s">
        <v>295</v>
      </c>
      <c r="B168" s="167" t="s">
        <v>274</v>
      </c>
      <c r="C168" s="167" t="s">
        <v>275</v>
      </c>
      <c r="D168" s="21" t="s">
        <v>123</v>
      </c>
      <c r="E168" s="35"/>
      <c r="F168" s="139">
        <v>29.0</v>
      </c>
      <c r="G168" s="54">
        <f t="shared" ref="G168:H168" si="30">F168*1.09</f>
        <v>31.61</v>
      </c>
      <c r="H168" s="54">
        <f t="shared" si="30"/>
        <v>34.4549</v>
      </c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ht="31.5" customHeight="1">
      <c r="A169" s="171">
        <v>2700000.0</v>
      </c>
      <c r="B169" s="172"/>
      <c r="C169" s="172"/>
      <c r="D169" s="127" t="s">
        <v>296</v>
      </c>
      <c r="E169" s="150">
        <f t="shared" ref="E169:H169" si="31">E170+E173+E174+E175+E176+E177+E178+E179+E180+E181+E184+E186+E185</f>
        <v>3889.9</v>
      </c>
      <c r="F169" s="150">
        <f t="shared" si="31"/>
        <v>3965</v>
      </c>
      <c r="G169" s="150">
        <f t="shared" si="31"/>
        <v>4196.1</v>
      </c>
      <c r="H169" s="150">
        <f t="shared" si="31"/>
        <v>4499.904</v>
      </c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ht="14.25" customHeight="1">
      <c r="A170" s="52" t="s">
        <v>297</v>
      </c>
      <c r="B170" s="52" t="s">
        <v>38</v>
      </c>
      <c r="C170" s="52" t="s">
        <v>39</v>
      </c>
      <c r="D170" s="21" t="s">
        <v>40</v>
      </c>
      <c r="E170" s="19">
        <f>135.2</f>
        <v>135.2</v>
      </c>
      <c r="F170" s="173">
        <f>SUM(F171:F172)</f>
        <v>380</v>
      </c>
      <c r="G170" s="54">
        <f>F170*1.09</f>
        <v>414.2</v>
      </c>
      <c r="H170" s="54">
        <f>G170*1.065</f>
        <v>441.123</v>
      </c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</row>
    <row r="171" ht="15.0" hidden="1" customHeight="1">
      <c r="A171" s="52"/>
      <c r="B171" s="52"/>
      <c r="C171" s="52"/>
      <c r="D171" s="60" t="s">
        <v>71</v>
      </c>
      <c r="E171" s="17">
        <v>33.0</v>
      </c>
      <c r="F171" s="174">
        <v>35.0</v>
      </c>
      <c r="G171" s="54"/>
      <c r="H171" s="54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</row>
    <row r="172" ht="15.0" hidden="1" customHeight="1">
      <c r="A172" s="52"/>
      <c r="B172" s="52"/>
      <c r="C172" s="52"/>
      <c r="D172" s="60" t="s">
        <v>36</v>
      </c>
      <c r="E172" s="17">
        <v>102.2</v>
      </c>
      <c r="F172" s="174">
        <f>65+250+30</f>
        <v>345</v>
      </c>
      <c r="G172" s="54"/>
      <c r="H172" s="54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</row>
    <row r="173" ht="14.25" customHeight="1">
      <c r="A173" s="52" t="s">
        <v>298</v>
      </c>
      <c r="B173" s="79">
        <v>3210.0</v>
      </c>
      <c r="C173" s="19">
        <v>1050.0</v>
      </c>
      <c r="D173" s="21" t="s">
        <v>259</v>
      </c>
      <c r="E173" s="19">
        <f>100</f>
        <v>100</v>
      </c>
      <c r="F173" s="74">
        <v>135.0</v>
      </c>
      <c r="G173" s="54">
        <v>150.0</v>
      </c>
      <c r="H173" s="54">
        <f>G173*1.065</f>
        <v>159.75</v>
      </c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ht="18.0" customHeight="1">
      <c r="A174" s="52" t="s">
        <v>299</v>
      </c>
      <c r="B174" s="79">
        <v>6015.0</v>
      </c>
      <c r="C174" s="52" t="s">
        <v>300</v>
      </c>
      <c r="D174" s="21" t="s">
        <v>301</v>
      </c>
      <c r="E174" s="19">
        <f>389.8</f>
        <v>389.8</v>
      </c>
      <c r="F174" s="74" t="str">
        <f>G174</f>
        <v/>
      </c>
      <c r="G174" s="54"/>
      <c r="H174" s="54">
        <f t="shared" ref="H174:H175" si="32">G174*1.057</f>
        <v>0</v>
      </c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ht="28.5" hidden="1" customHeight="1">
      <c r="A175" s="52" t="s">
        <v>302</v>
      </c>
      <c r="B175" s="79">
        <v>6017.0</v>
      </c>
      <c r="C175" s="52" t="s">
        <v>300</v>
      </c>
      <c r="D175" s="21" t="s">
        <v>303</v>
      </c>
      <c r="E175" s="19"/>
      <c r="F175" s="74"/>
      <c r="G175" s="54"/>
      <c r="H175" s="54">
        <f t="shared" si="32"/>
        <v>0</v>
      </c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ht="14.25" customHeight="1">
      <c r="A176" s="52" t="s">
        <v>304</v>
      </c>
      <c r="B176" s="79">
        <v>6030.0</v>
      </c>
      <c r="C176" s="80">
        <v>620.0</v>
      </c>
      <c r="D176" s="21" t="s">
        <v>305</v>
      </c>
      <c r="E176" s="19">
        <v>2004.4</v>
      </c>
      <c r="F176" s="74">
        <v>2700.0</v>
      </c>
      <c r="G176" s="54">
        <v>3000.0</v>
      </c>
      <c r="H176" s="54">
        <f>G176*1.065</f>
        <v>3195</v>
      </c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ht="71.25" customHeight="1">
      <c r="A177" s="52" t="s">
        <v>306</v>
      </c>
      <c r="B177" s="79">
        <v>6071.0</v>
      </c>
      <c r="C177" s="80">
        <v>640.0</v>
      </c>
      <c r="D177" s="175" t="s">
        <v>307</v>
      </c>
      <c r="E177" s="19">
        <v>350.0</v>
      </c>
      <c r="F177" s="70" t="str">
        <f>G177</f>
        <v/>
      </c>
      <c r="G177" s="54"/>
      <c r="H177" s="54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ht="14.25" customHeight="1">
      <c r="A178" s="52" t="s">
        <v>308</v>
      </c>
      <c r="B178" s="79">
        <v>7130.0</v>
      </c>
      <c r="C178" s="80">
        <v>421.0</v>
      </c>
      <c r="D178" s="21" t="s">
        <v>98</v>
      </c>
      <c r="E178" s="19">
        <f>228</f>
        <v>228</v>
      </c>
      <c r="F178" s="70">
        <v>190.0</v>
      </c>
      <c r="G178" s="54">
        <v>200.0</v>
      </c>
      <c r="H178" s="54">
        <f t="shared" ref="H178:H179" si="33">G178*1.065</f>
        <v>213</v>
      </c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ht="18.0" customHeight="1">
      <c r="A179" s="52" t="s">
        <v>309</v>
      </c>
      <c r="B179" s="79">
        <v>7350.0</v>
      </c>
      <c r="C179" s="80">
        <v>443.0</v>
      </c>
      <c r="D179" s="21" t="s">
        <v>310</v>
      </c>
      <c r="E179" s="19">
        <v>32.5</v>
      </c>
      <c r="F179" s="70">
        <v>100.0</v>
      </c>
      <c r="G179" s="54">
        <v>110.0</v>
      </c>
      <c r="H179" s="54">
        <f t="shared" si="33"/>
        <v>117.15</v>
      </c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ht="14.25" customHeight="1">
      <c r="A180" s="52" t="s">
        <v>311</v>
      </c>
      <c r="B180" s="79">
        <v>7610.0</v>
      </c>
      <c r="C180" s="80">
        <v>411.0</v>
      </c>
      <c r="D180" s="21" t="s">
        <v>312</v>
      </c>
      <c r="E180" s="19"/>
      <c r="F180" s="70">
        <v>5.0</v>
      </c>
      <c r="G180" s="54">
        <v>11.0</v>
      </c>
      <c r="H180" s="54">
        <v>12.0</v>
      </c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ht="24.75" customHeight="1">
      <c r="A181" s="52" t="s">
        <v>313</v>
      </c>
      <c r="B181" s="79">
        <v>7461.0</v>
      </c>
      <c r="C181" s="80">
        <v>456.0</v>
      </c>
      <c r="D181" s="21" t="s">
        <v>314</v>
      </c>
      <c r="E181" s="19">
        <v>100.0</v>
      </c>
      <c r="F181" s="70">
        <v>245.0</v>
      </c>
      <c r="G181" s="54">
        <v>300.0</v>
      </c>
      <c r="H181" s="54">
        <v>350.0</v>
      </c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ht="14.25" hidden="1" customHeight="1">
      <c r="A182" s="52" t="s">
        <v>315</v>
      </c>
      <c r="B182" s="79">
        <v>7670.0</v>
      </c>
      <c r="C182" s="80">
        <v>490.0</v>
      </c>
      <c r="D182" s="21" t="s">
        <v>316</v>
      </c>
      <c r="E182" s="19"/>
      <c r="F182" s="70"/>
      <c r="G182" s="54">
        <f>F182*1.059</f>
        <v>0</v>
      </c>
      <c r="H182" s="54">
        <f t="shared" ref="H182:H183" si="34">G182*1.057</f>
        <v>0</v>
      </c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ht="28.5" hidden="1" customHeight="1">
      <c r="A183" s="52" t="s">
        <v>317</v>
      </c>
      <c r="B183" s="79">
        <v>7630.0</v>
      </c>
      <c r="C183" s="80">
        <v>470.0</v>
      </c>
      <c r="D183" s="21" t="s">
        <v>318</v>
      </c>
      <c r="E183" s="19"/>
      <c r="F183" s="70" t="str">
        <f>G183</f>
        <v/>
      </c>
      <c r="G183" s="54"/>
      <c r="H183" s="54">
        <f t="shared" si="34"/>
        <v>0</v>
      </c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</row>
    <row r="184" ht="14.25" customHeight="1">
      <c r="A184" s="115">
        <v>2718312.0</v>
      </c>
      <c r="B184" s="79">
        <v>8312.0</v>
      </c>
      <c r="C184" s="80">
        <v>540.0</v>
      </c>
      <c r="D184" s="21" t="s">
        <v>319</v>
      </c>
      <c r="E184" s="19">
        <f>195</f>
        <v>195</v>
      </c>
      <c r="F184" s="176"/>
      <c r="G184" s="54">
        <f t="shared" ref="G184:H184" si="35">F184*1.06</f>
        <v>0</v>
      </c>
      <c r="H184" s="54">
        <f t="shared" si="35"/>
        <v>0</v>
      </c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ht="14.25" customHeight="1">
      <c r="A185" s="167" t="s">
        <v>320</v>
      </c>
      <c r="B185" s="167" t="s">
        <v>274</v>
      </c>
      <c r="C185" s="167" t="s">
        <v>275</v>
      </c>
      <c r="D185" s="21" t="s">
        <v>123</v>
      </c>
      <c r="E185" s="19"/>
      <c r="F185" s="70">
        <v>10.0</v>
      </c>
      <c r="G185" s="54">
        <f t="shared" ref="G185:H185" si="36">F185*1.09</f>
        <v>10.9</v>
      </c>
      <c r="H185" s="54">
        <f t="shared" si="36"/>
        <v>11.881</v>
      </c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ht="14.25" customHeight="1">
      <c r="A186" s="166">
        <v>2718410.0</v>
      </c>
      <c r="B186" s="137">
        <v>8410.0</v>
      </c>
      <c r="C186" s="80">
        <v>830.0</v>
      </c>
      <c r="D186" s="21" t="s">
        <v>321</v>
      </c>
      <c r="E186" s="19">
        <v>355.0</v>
      </c>
      <c r="F186" s="70">
        <v>200.0</v>
      </c>
      <c r="G186" s="54"/>
      <c r="H186" s="54">
        <f>G186*1.065</f>
        <v>0</v>
      </c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ht="15.75" customHeight="1">
      <c r="A187" s="171">
        <v>3700000.0</v>
      </c>
      <c r="B187" s="172"/>
      <c r="C187" s="172"/>
      <c r="D187" s="127" t="s">
        <v>322</v>
      </c>
      <c r="E187" s="150">
        <f>E188+E192</f>
        <v>1642.2</v>
      </c>
      <c r="F187" s="150">
        <f>F188+F192+F191</f>
        <v>2685.003864</v>
      </c>
      <c r="G187" s="129">
        <f t="shared" ref="G187:H187" si="37">SUM(G188:G192)</f>
        <v>2907.454212</v>
      </c>
      <c r="H187" s="129">
        <f t="shared" si="37"/>
        <v>3103.038736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ht="14.25" customHeight="1">
      <c r="A188" s="166">
        <v>3710160.0</v>
      </c>
      <c r="B188" s="137">
        <v>160.0</v>
      </c>
      <c r="C188" s="80">
        <v>111.0</v>
      </c>
      <c r="D188" s="21" t="s">
        <v>323</v>
      </c>
      <c r="E188" s="19">
        <f t="shared" ref="E188:F188" si="38">SUM(E189:E190)</f>
        <v>1632.2</v>
      </c>
      <c r="F188" s="70">
        <f t="shared" si="38"/>
        <v>1760.003864</v>
      </c>
      <c r="G188" s="54">
        <f>F188*1.09+0.9</f>
        <v>1919.304212</v>
      </c>
      <c r="H188" s="54">
        <f>G188*1.065+4.5</f>
        <v>2048.558986</v>
      </c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ht="15.0" hidden="1" customHeight="1">
      <c r="A189" s="58"/>
      <c r="B189" s="58"/>
      <c r="C189" s="58"/>
      <c r="D189" s="60" t="s">
        <v>30</v>
      </c>
      <c r="E189" s="35">
        <v>1540.2</v>
      </c>
      <c r="F189" s="62">
        <f>(15.75*1.7+55.541*1.4)*13*1.22+2.12</f>
        <v>1660.003864</v>
      </c>
      <c r="G189" s="63"/>
      <c r="H189" s="64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ht="15.0" hidden="1" customHeight="1">
      <c r="A190" s="58"/>
      <c r="B190" s="58"/>
      <c r="C190" s="58"/>
      <c r="D190" s="60" t="s">
        <v>36</v>
      </c>
      <c r="E190" s="35">
        <f>100-8</f>
        <v>92</v>
      </c>
      <c r="F190" s="62">
        <v>100.0</v>
      </c>
      <c r="G190" s="63"/>
      <c r="H190" s="64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ht="15.0" customHeight="1">
      <c r="A191" s="167" t="s">
        <v>295</v>
      </c>
      <c r="B191" s="167" t="s">
        <v>274</v>
      </c>
      <c r="C191" s="167" t="s">
        <v>275</v>
      </c>
      <c r="D191" s="21" t="s">
        <v>123</v>
      </c>
      <c r="E191" s="177"/>
      <c r="F191" s="178">
        <v>25.0</v>
      </c>
      <c r="G191" s="54">
        <f>F191*1.09+0.9</f>
        <v>28.15</v>
      </c>
      <c r="H191" s="54">
        <f>G191*1.065+4.5</f>
        <v>34.47975</v>
      </c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ht="15.0" customHeight="1">
      <c r="A192" s="179">
        <v>3718700.0</v>
      </c>
      <c r="B192" s="180">
        <v>8700.0</v>
      </c>
      <c r="C192" s="181">
        <v>133.0</v>
      </c>
      <c r="D192" s="182" t="s">
        <v>324</v>
      </c>
      <c r="E192" s="183">
        <v>10.0</v>
      </c>
      <c r="F192" s="184">
        <v>900.0</v>
      </c>
      <c r="G192" s="54">
        <v>960.0</v>
      </c>
      <c r="H192" s="54">
        <v>1020.0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ht="15.0" customHeight="1">
      <c r="A193" s="185" t="s">
        <v>325</v>
      </c>
      <c r="B193" s="186"/>
      <c r="C193" s="186"/>
      <c r="D193" s="186"/>
      <c r="E193" s="187">
        <f t="shared" ref="E193:H193" si="39">E9+E55+E86+E123+E149+E169+E187</f>
        <v>108479.8</v>
      </c>
      <c r="F193" s="187">
        <f t="shared" si="39"/>
        <v>92174.50386</v>
      </c>
      <c r="G193" s="187">
        <f t="shared" si="39"/>
        <v>96079.59521</v>
      </c>
      <c r="H193" s="187">
        <f t="shared" si="39"/>
        <v>102302.161</v>
      </c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</row>
    <row r="194" ht="35.25" customHeight="1">
      <c r="A194" s="11"/>
      <c r="B194" s="11"/>
      <c r="C194" s="11"/>
      <c r="D194" s="189"/>
      <c r="E194" s="190"/>
      <c r="F194" s="191"/>
      <c r="G194" s="191"/>
      <c r="H194" s="191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</row>
    <row r="195" ht="33.75" hidden="1" customHeight="1">
      <c r="A195" s="11"/>
      <c r="B195" s="11"/>
      <c r="C195" s="11"/>
      <c r="D195" s="189"/>
      <c r="E195" s="188">
        <v>108479.7</v>
      </c>
      <c r="F195" s="11"/>
      <c r="G195" s="11"/>
      <c r="H195" s="11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</row>
    <row r="196" ht="29.25" hidden="1" customHeight="1">
      <c r="A196" s="56"/>
      <c r="B196" s="11"/>
      <c r="C196" s="11"/>
      <c r="D196" s="193"/>
      <c r="E196" s="194">
        <f>E195-E193</f>
        <v>-0.09999999999</v>
      </c>
      <c r="F196" s="193"/>
      <c r="G196" s="193"/>
      <c r="H196" s="193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</row>
    <row r="197" ht="11.25" hidden="1" customHeight="1">
      <c r="A197" s="56"/>
      <c r="B197" s="11"/>
      <c r="C197" s="11"/>
      <c r="D197" s="189"/>
      <c r="E197" s="188"/>
      <c r="F197" s="195"/>
      <c r="G197" s="11"/>
      <c r="H197" s="11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</row>
    <row r="198" ht="11.25" hidden="1" customHeight="1">
      <c r="A198" s="11"/>
      <c r="B198" s="11"/>
      <c r="C198" s="11"/>
      <c r="D198" s="189"/>
      <c r="E198" s="188"/>
      <c r="F198" s="195"/>
      <c r="G198" s="11"/>
      <c r="H198" s="11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</row>
    <row r="199" ht="11.25" hidden="1" customHeight="1">
      <c r="A199" s="11"/>
      <c r="B199" s="196"/>
      <c r="C199" s="196"/>
      <c r="D199" s="196"/>
      <c r="E199" s="196"/>
      <c r="F199" s="197">
        <f>SUM(F200:F202)</f>
        <v>91745.70842</v>
      </c>
      <c r="G199" s="196"/>
      <c r="H199" s="196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</row>
    <row r="200" ht="15.0" hidden="1" customHeight="1">
      <c r="A200" s="11"/>
      <c r="B200" s="11"/>
      <c r="C200" s="11"/>
      <c r="D200" s="60" t="s">
        <v>30</v>
      </c>
      <c r="E200" s="188"/>
      <c r="F200" s="198">
        <f>F11+F29+F47+F57+F62+F68+F72+F76+F80+F88+F114+F125+F128+F133+F137+F141+F146+F151+F157+F161+F166+F189</f>
        <v>66597.80842</v>
      </c>
      <c r="G200" s="11"/>
      <c r="H200" s="11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</row>
    <row r="201" ht="15.0" hidden="1" customHeight="1">
      <c r="A201" s="11"/>
      <c r="B201" s="11"/>
      <c r="C201" s="11"/>
      <c r="D201" s="60" t="s">
        <v>33</v>
      </c>
      <c r="E201" s="198"/>
      <c r="F201" s="199">
        <f>F12+F19+F22+F48+F58+F63+F69+F73+F77+F81+F89+F115+F129+F134+F138+F142+F158</f>
        <v>9481.4</v>
      </c>
      <c r="G201" s="11"/>
      <c r="H201" s="11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</row>
    <row r="202" ht="15.0" hidden="1" customHeight="1">
      <c r="A202" s="11"/>
      <c r="B202" s="11"/>
      <c r="C202" s="11"/>
      <c r="D202" s="60" t="s">
        <v>36</v>
      </c>
      <c r="E202" s="198"/>
      <c r="F202" s="199">
        <f>F13+F14+F18+F20+F23+F24+F27+F30+F31+F180+F42+F44+F45+F49+F50+F51+F53+F59+F64+F70+F74+F78+F82+F83+F85+F90+F97+F116+F117+F118+F122+F126+F130+F135+F139+F143+F144+F147+F152+F153+F154+F155+F159+F162+F164+F167+F170+F173+F174+F175+F176+F177+F178+F179+F181+F182+F183+F184+F186+F190+F192</f>
        <v>15666.5</v>
      </c>
      <c r="G202" s="11"/>
      <c r="H202" s="11"/>
      <c r="I202" s="192"/>
      <c r="J202" s="192" t="s">
        <v>326</v>
      </c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</row>
    <row r="203" ht="29.25" customHeight="1">
      <c r="A203" s="11"/>
      <c r="B203" s="200" t="s">
        <v>327</v>
      </c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</row>
    <row r="204" ht="14.25" customHeight="1">
      <c r="A204" s="11"/>
      <c r="B204" s="11"/>
      <c r="C204" s="11"/>
      <c r="D204" s="201"/>
      <c r="E204" s="188"/>
      <c r="F204" s="202"/>
      <c r="G204" s="11"/>
      <c r="H204" s="11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</row>
    <row r="205" ht="14.25" customHeight="1">
      <c r="A205" s="11"/>
      <c r="B205" s="11"/>
      <c r="C205" s="11"/>
      <c r="D205" s="201"/>
      <c r="E205" s="188"/>
      <c r="F205" s="202"/>
      <c r="G205" s="11"/>
      <c r="H205" s="11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</row>
    <row r="206" ht="11.25" customHeight="1">
      <c r="A206" s="11"/>
      <c r="B206" s="11"/>
      <c r="C206" s="11"/>
      <c r="D206" s="189"/>
      <c r="E206" s="188"/>
      <c r="F206" s="11"/>
      <c r="G206" s="11"/>
      <c r="H206" s="11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</row>
    <row r="207" ht="11.25" customHeight="1">
      <c r="A207" s="11"/>
      <c r="B207" s="11"/>
      <c r="C207" s="11"/>
      <c r="D207" s="189"/>
      <c r="E207" s="188"/>
      <c r="F207" s="11"/>
      <c r="G207" s="11"/>
      <c r="H207" s="11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</row>
    <row r="208" ht="11.25" customHeight="1">
      <c r="A208" s="11"/>
      <c r="B208" s="11"/>
      <c r="C208" s="11"/>
      <c r="D208" s="189"/>
      <c r="E208" s="188"/>
      <c r="F208" s="11"/>
      <c r="G208" s="11"/>
      <c r="H208" s="11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</row>
    <row r="209" ht="11.25" customHeight="1">
      <c r="A209" s="11"/>
      <c r="B209" s="11"/>
      <c r="C209" s="11"/>
      <c r="D209" s="189"/>
      <c r="E209" s="188"/>
      <c r="F209" s="11"/>
      <c r="G209" s="11"/>
      <c r="H209" s="11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</row>
    <row r="210" ht="11.25" customHeight="1">
      <c r="A210" s="11"/>
      <c r="B210" s="11"/>
      <c r="C210" s="11"/>
      <c r="D210" s="189"/>
      <c r="E210" s="188"/>
      <c r="F210" s="11"/>
      <c r="G210" s="11"/>
      <c r="H210" s="11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</row>
    <row r="211" ht="11.25" customHeight="1">
      <c r="A211" s="11"/>
      <c r="B211" s="11"/>
      <c r="C211" s="11"/>
      <c r="D211" s="189"/>
      <c r="E211" s="188"/>
      <c r="F211" s="11"/>
      <c r="G211" s="11"/>
      <c r="H211" s="11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</row>
    <row r="212" ht="11.25" customHeight="1">
      <c r="A212" s="11"/>
      <c r="B212" s="11"/>
      <c r="C212" s="11"/>
      <c r="D212" s="189"/>
      <c r="E212" s="188"/>
      <c r="F212" s="11"/>
      <c r="G212" s="11"/>
      <c r="H212" s="11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</row>
    <row r="213" ht="11.25" customHeight="1">
      <c r="A213" s="11"/>
      <c r="B213" s="11"/>
      <c r="C213" s="11"/>
      <c r="D213" s="189"/>
      <c r="E213" s="188"/>
      <c r="F213" s="11"/>
      <c r="G213" s="11"/>
      <c r="H213" s="11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</row>
    <row r="214" ht="11.25" customHeight="1">
      <c r="A214" s="11"/>
      <c r="B214" s="11"/>
      <c r="C214" s="11"/>
      <c r="D214" s="189"/>
      <c r="E214" s="188"/>
      <c r="F214" s="11"/>
      <c r="G214" s="11"/>
      <c r="H214" s="11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</row>
    <row r="215" ht="11.25" customHeight="1">
      <c r="A215" s="11"/>
      <c r="B215" s="11"/>
      <c r="C215" s="11"/>
      <c r="D215" s="189"/>
      <c r="E215" s="188"/>
      <c r="F215" s="11"/>
      <c r="G215" s="11"/>
      <c r="H215" s="11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</row>
    <row r="216" ht="11.25" customHeight="1">
      <c r="A216" s="11"/>
      <c r="B216" s="11"/>
      <c r="C216" s="11"/>
      <c r="D216" s="189"/>
      <c r="E216" s="188"/>
      <c r="F216" s="11"/>
      <c r="G216" s="11"/>
      <c r="H216" s="11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</row>
    <row r="217" ht="11.25" customHeight="1">
      <c r="A217" s="11"/>
      <c r="B217" s="11"/>
      <c r="C217" s="11"/>
      <c r="D217" s="189"/>
      <c r="E217" s="188"/>
      <c r="F217" s="11"/>
      <c r="G217" s="11"/>
      <c r="H217" s="11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</row>
    <row r="218" ht="11.25" customHeight="1">
      <c r="A218" s="11"/>
      <c r="B218" s="11"/>
      <c r="C218" s="11"/>
      <c r="D218" s="189"/>
      <c r="E218" s="188"/>
      <c r="F218" s="11"/>
      <c r="G218" s="11"/>
      <c r="H218" s="11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</row>
    <row r="219" ht="11.25" customHeight="1">
      <c r="A219" s="11"/>
      <c r="B219" s="11"/>
      <c r="C219" s="11"/>
      <c r="D219" s="189"/>
      <c r="E219" s="188"/>
      <c r="F219" s="11"/>
      <c r="G219" s="11"/>
      <c r="H219" s="11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</row>
    <row r="220" ht="11.25" customHeight="1">
      <c r="A220" s="11"/>
      <c r="B220" s="11"/>
      <c r="C220" s="11"/>
      <c r="D220" s="189"/>
      <c r="E220" s="188"/>
      <c r="F220" s="11"/>
      <c r="G220" s="11"/>
      <c r="H220" s="11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</row>
    <row r="221" ht="11.25" customHeight="1">
      <c r="A221" s="11"/>
      <c r="B221" s="11"/>
      <c r="C221" s="11"/>
      <c r="D221" s="189"/>
      <c r="E221" s="188"/>
      <c r="F221" s="11"/>
      <c r="G221" s="11"/>
      <c r="H221" s="11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</row>
    <row r="222" ht="11.25" customHeight="1">
      <c r="A222" s="11"/>
      <c r="B222" s="11"/>
      <c r="C222" s="11"/>
      <c r="D222" s="189"/>
      <c r="E222" s="188"/>
      <c r="F222" s="11"/>
      <c r="G222" s="11"/>
      <c r="H222" s="11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</row>
    <row r="223" ht="11.25" customHeight="1">
      <c r="A223" s="11"/>
      <c r="B223" s="11"/>
      <c r="C223" s="11"/>
      <c r="D223" s="189"/>
      <c r="E223" s="188"/>
      <c r="F223" s="11"/>
      <c r="G223" s="11"/>
      <c r="H223" s="11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</row>
    <row r="224" ht="11.25" customHeight="1">
      <c r="A224" s="11"/>
      <c r="B224" s="11"/>
      <c r="C224" s="11"/>
      <c r="D224" s="189"/>
      <c r="E224" s="188"/>
      <c r="F224" s="11"/>
      <c r="G224" s="11"/>
      <c r="H224" s="11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</row>
    <row r="225" ht="11.25" customHeight="1">
      <c r="A225" s="11"/>
      <c r="B225" s="11"/>
      <c r="C225" s="11"/>
      <c r="D225" s="189"/>
      <c r="E225" s="188"/>
      <c r="F225" s="11"/>
      <c r="G225" s="11"/>
      <c r="H225" s="11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</row>
    <row r="226" ht="11.25" customHeight="1">
      <c r="A226" s="11"/>
      <c r="B226" s="11"/>
      <c r="C226" s="11"/>
      <c r="D226" s="189"/>
      <c r="E226" s="188"/>
      <c r="F226" s="11"/>
      <c r="G226" s="11"/>
      <c r="H226" s="11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</row>
    <row r="227" ht="11.25" customHeight="1">
      <c r="A227" s="11"/>
      <c r="B227" s="11"/>
      <c r="C227" s="11"/>
      <c r="D227" s="189"/>
      <c r="E227" s="188"/>
      <c r="F227" s="11"/>
      <c r="G227" s="11"/>
      <c r="H227" s="11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</row>
    <row r="228" ht="11.25" customHeight="1">
      <c r="A228" s="11"/>
      <c r="B228" s="11"/>
      <c r="C228" s="11"/>
      <c r="D228" s="189"/>
      <c r="E228" s="188"/>
      <c r="F228" s="11"/>
      <c r="G228" s="11"/>
      <c r="H228" s="11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</row>
    <row r="229" ht="11.25" customHeight="1">
      <c r="A229" s="11"/>
      <c r="B229" s="11"/>
      <c r="C229" s="11"/>
      <c r="D229" s="189"/>
      <c r="E229" s="188"/>
      <c r="F229" s="11"/>
      <c r="G229" s="11"/>
      <c r="H229" s="11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</row>
    <row r="230" ht="11.25" customHeight="1">
      <c r="A230" s="11"/>
      <c r="B230" s="11"/>
      <c r="C230" s="11"/>
      <c r="D230" s="189"/>
      <c r="E230" s="188"/>
      <c r="F230" s="11"/>
      <c r="G230" s="11"/>
      <c r="H230" s="11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</row>
    <row r="231" ht="11.25" customHeight="1">
      <c r="A231" s="11"/>
      <c r="B231" s="11"/>
      <c r="C231" s="11"/>
      <c r="D231" s="189"/>
      <c r="E231" s="188"/>
      <c r="F231" s="11"/>
      <c r="G231" s="11"/>
      <c r="H231" s="11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</row>
    <row r="232" ht="11.25" customHeight="1">
      <c r="A232" s="11"/>
      <c r="B232" s="11"/>
      <c r="C232" s="11"/>
      <c r="D232" s="189"/>
      <c r="E232" s="188"/>
      <c r="F232" s="11"/>
      <c r="G232" s="11"/>
      <c r="H232" s="11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</row>
    <row r="233" ht="11.25" customHeight="1">
      <c r="A233" s="11"/>
      <c r="B233" s="11"/>
      <c r="C233" s="11"/>
      <c r="D233" s="189"/>
      <c r="E233" s="188"/>
      <c r="F233" s="11"/>
      <c r="G233" s="11"/>
      <c r="H233" s="11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</row>
    <row r="234" ht="11.25" customHeight="1">
      <c r="A234" s="11"/>
      <c r="B234" s="11"/>
      <c r="C234" s="11"/>
      <c r="D234" s="189"/>
      <c r="E234" s="188"/>
      <c r="F234" s="11"/>
      <c r="G234" s="11"/>
      <c r="H234" s="11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</row>
    <row r="235" ht="11.25" customHeight="1">
      <c r="A235" s="11"/>
      <c r="B235" s="11"/>
      <c r="C235" s="11"/>
      <c r="D235" s="189"/>
      <c r="E235" s="188"/>
      <c r="F235" s="11"/>
      <c r="G235" s="11"/>
      <c r="H235" s="11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</row>
    <row r="236" ht="11.25" customHeight="1">
      <c r="A236" s="11"/>
      <c r="B236" s="11"/>
      <c r="C236" s="11"/>
      <c r="D236" s="189"/>
      <c r="E236" s="188"/>
      <c r="F236" s="11"/>
      <c r="G236" s="11"/>
      <c r="H236" s="11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</row>
    <row r="237" ht="11.25" customHeight="1">
      <c r="A237" s="11"/>
      <c r="B237" s="11"/>
      <c r="C237" s="11"/>
      <c r="D237" s="189"/>
      <c r="E237" s="188"/>
      <c r="F237" s="11"/>
      <c r="G237" s="11"/>
      <c r="H237" s="11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</row>
    <row r="238" ht="11.25" customHeight="1">
      <c r="A238" s="11"/>
      <c r="B238" s="11"/>
      <c r="C238" s="11"/>
      <c r="D238" s="189"/>
      <c r="E238" s="188"/>
      <c r="F238" s="11"/>
      <c r="G238" s="11"/>
      <c r="H238" s="11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</row>
    <row r="239" ht="11.25" customHeight="1">
      <c r="A239" s="11"/>
      <c r="B239" s="11"/>
      <c r="C239" s="11"/>
      <c r="D239" s="189"/>
      <c r="E239" s="188"/>
      <c r="F239" s="11"/>
      <c r="G239" s="11"/>
      <c r="H239" s="11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</row>
    <row r="240" ht="11.25" customHeight="1">
      <c r="A240" s="11"/>
      <c r="B240" s="11"/>
      <c r="C240" s="11"/>
      <c r="D240" s="189"/>
      <c r="E240" s="188"/>
      <c r="F240" s="11"/>
      <c r="G240" s="11"/>
      <c r="H240" s="11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</row>
    <row r="241" ht="11.25" customHeight="1">
      <c r="A241" s="11"/>
      <c r="B241" s="11"/>
      <c r="C241" s="11"/>
      <c r="D241" s="189"/>
      <c r="E241" s="188"/>
      <c r="F241" s="11"/>
      <c r="G241" s="11"/>
      <c r="H241" s="11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</row>
    <row r="242" ht="11.25" customHeight="1">
      <c r="A242" s="11"/>
      <c r="B242" s="11"/>
      <c r="C242" s="11"/>
      <c r="D242" s="189"/>
      <c r="E242" s="188"/>
      <c r="F242" s="11"/>
      <c r="G242" s="11"/>
      <c r="H242" s="11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</row>
    <row r="243" ht="11.25" customHeight="1">
      <c r="A243" s="11"/>
      <c r="B243" s="11"/>
      <c r="C243" s="11"/>
      <c r="D243" s="189"/>
      <c r="E243" s="188"/>
      <c r="F243" s="11"/>
      <c r="G243" s="11"/>
      <c r="H243" s="11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</row>
    <row r="244" ht="11.25" customHeight="1">
      <c r="A244" s="11"/>
      <c r="B244" s="11"/>
      <c r="C244" s="11"/>
      <c r="D244" s="189"/>
      <c r="E244" s="188"/>
      <c r="F244" s="11"/>
      <c r="G244" s="11"/>
      <c r="H244" s="11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</row>
    <row r="245" ht="11.25" customHeight="1">
      <c r="A245" s="11"/>
      <c r="B245" s="11"/>
      <c r="C245" s="11"/>
      <c r="D245" s="189"/>
      <c r="E245" s="188"/>
      <c r="F245" s="11"/>
      <c r="G245" s="11"/>
      <c r="H245" s="11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</row>
    <row r="246" ht="11.25" customHeight="1">
      <c r="A246" s="11"/>
      <c r="B246" s="11"/>
      <c r="C246" s="11"/>
      <c r="D246" s="189"/>
      <c r="E246" s="188"/>
      <c r="F246" s="11"/>
      <c r="G246" s="11"/>
      <c r="H246" s="11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</row>
    <row r="247" ht="11.25" customHeight="1">
      <c r="A247" s="11"/>
      <c r="B247" s="11"/>
      <c r="C247" s="11"/>
      <c r="D247" s="189"/>
      <c r="E247" s="188"/>
      <c r="F247" s="11"/>
      <c r="G247" s="11"/>
      <c r="H247" s="11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</row>
    <row r="248" ht="11.25" customHeight="1">
      <c r="A248" s="11"/>
      <c r="B248" s="11"/>
      <c r="C248" s="11"/>
      <c r="D248" s="189"/>
      <c r="E248" s="188"/>
      <c r="F248" s="11"/>
      <c r="G248" s="11"/>
      <c r="H248" s="11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</row>
    <row r="249" ht="11.25" customHeight="1">
      <c r="A249" s="11"/>
      <c r="B249" s="11"/>
      <c r="C249" s="11"/>
      <c r="D249" s="189"/>
      <c r="E249" s="188"/>
      <c r="F249" s="11"/>
      <c r="G249" s="11"/>
      <c r="H249" s="11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</row>
    <row r="250" ht="11.25" customHeight="1">
      <c r="A250" s="11"/>
      <c r="B250" s="11"/>
      <c r="C250" s="11"/>
      <c r="D250" s="189"/>
      <c r="E250" s="188"/>
      <c r="F250" s="11"/>
      <c r="G250" s="11"/>
      <c r="H250" s="11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B250" s="192"/>
    </row>
    <row r="251" ht="11.25" customHeight="1">
      <c r="A251" s="11"/>
      <c r="B251" s="11"/>
      <c r="C251" s="11"/>
      <c r="D251" s="189"/>
      <c r="E251" s="188"/>
      <c r="F251" s="11"/>
      <c r="G251" s="11"/>
      <c r="H251" s="11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92"/>
    </row>
    <row r="252" ht="11.25" customHeight="1">
      <c r="A252" s="11"/>
      <c r="B252" s="11"/>
      <c r="C252" s="11"/>
      <c r="D252" s="189"/>
      <c r="E252" s="188"/>
      <c r="F252" s="11"/>
      <c r="G252" s="11"/>
      <c r="H252" s="11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92"/>
    </row>
    <row r="253" ht="11.25" customHeight="1">
      <c r="A253" s="11"/>
      <c r="B253" s="11"/>
      <c r="C253" s="11"/>
      <c r="D253" s="189"/>
      <c r="E253" s="188"/>
      <c r="F253" s="11"/>
      <c r="G253" s="11"/>
      <c r="H253" s="11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92"/>
    </row>
    <row r="254" ht="11.25" customHeight="1">
      <c r="A254" s="11"/>
      <c r="B254" s="11"/>
      <c r="C254" s="11"/>
      <c r="D254" s="189"/>
      <c r="E254" s="188"/>
      <c r="F254" s="11"/>
      <c r="G254" s="11"/>
      <c r="H254" s="11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</row>
    <row r="255" ht="11.25" customHeight="1">
      <c r="A255" s="11"/>
      <c r="B255" s="11"/>
      <c r="C255" s="11"/>
      <c r="D255" s="189"/>
      <c r="E255" s="188"/>
      <c r="F255" s="11"/>
      <c r="G255" s="11"/>
      <c r="H255" s="11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B255" s="192"/>
    </row>
    <row r="256" ht="11.25" customHeight="1">
      <c r="A256" s="11"/>
      <c r="B256" s="11"/>
      <c r="C256" s="11"/>
      <c r="D256" s="189"/>
      <c r="E256" s="188"/>
      <c r="F256" s="11"/>
      <c r="G256" s="11"/>
      <c r="H256" s="11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</row>
    <row r="257" ht="11.25" customHeight="1">
      <c r="A257" s="11"/>
      <c r="B257" s="11"/>
      <c r="C257" s="11"/>
      <c r="D257" s="189"/>
      <c r="E257" s="188"/>
      <c r="F257" s="11"/>
      <c r="G257" s="11"/>
      <c r="H257" s="11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B257" s="192"/>
    </row>
    <row r="258" ht="11.25" customHeight="1">
      <c r="A258" s="11"/>
      <c r="B258" s="11"/>
      <c r="C258" s="11"/>
      <c r="D258" s="189"/>
      <c r="E258" s="188"/>
      <c r="F258" s="11"/>
      <c r="G258" s="11"/>
      <c r="H258" s="11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</row>
    <row r="259" ht="11.25" customHeight="1">
      <c r="A259" s="11"/>
      <c r="B259" s="11"/>
      <c r="C259" s="11"/>
      <c r="D259" s="189"/>
      <c r="E259" s="188"/>
      <c r="F259" s="11"/>
      <c r="G259" s="11"/>
      <c r="H259" s="11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92"/>
    </row>
    <row r="260" ht="11.25" customHeight="1">
      <c r="A260" s="11"/>
      <c r="B260" s="11"/>
      <c r="C260" s="11"/>
      <c r="D260" s="189"/>
      <c r="E260" s="188"/>
      <c r="F260" s="11"/>
      <c r="G260" s="11"/>
      <c r="H260" s="11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B260" s="192"/>
    </row>
    <row r="261" ht="11.25" customHeight="1">
      <c r="A261" s="11"/>
      <c r="B261" s="11"/>
      <c r="C261" s="11"/>
      <c r="D261" s="189"/>
      <c r="E261" s="188"/>
      <c r="F261" s="11"/>
      <c r="G261" s="11"/>
      <c r="H261" s="11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</row>
    <row r="262" ht="11.25" customHeight="1">
      <c r="A262" s="11"/>
      <c r="B262" s="11"/>
      <c r="C262" s="11"/>
      <c r="D262" s="189"/>
      <c r="E262" s="188"/>
      <c r="F262" s="11"/>
      <c r="G262" s="11"/>
      <c r="H262" s="11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92"/>
    </row>
    <row r="263" ht="11.25" customHeight="1">
      <c r="A263" s="11"/>
      <c r="B263" s="11"/>
      <c r="C263" s="11"/>
      <c r="D263" s="189"/>
      <c r="E263" s="188"/>
      <c r="F263" s="11"/>
      <c r="G263" s="11"/>
      <c r="H263" s="11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92"/>
    </row>
    <row r="264" ht="11.25" customHeight="1">
      <c r="A264" s="11"/>
      <c r="B264" s="11"/>
      <c r="C264" s="11"/>
      <c r="D264" s="189"/>
      <c r="E264" s="188"/>
      <c r="F264" s="11"/>
      <c r="G264" s="11"/>
      <c r="H264" s="11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</row>
    <row r="265" ht="11.25" customHeight="1">
      <c r="A265" s="11"/>
      <c r="B265" s="11"/>
      <c r="C265" s="11"/>
      <c r="D265" s="189"/>
      <c r="E265" s="188"/>
      <c r="F265" s="11"/>
      <c r="G265" s="11"/>
      <c r="H265" s="11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B265" s="192"/>
    </row>
    <row r="266" ht="11.25" customHeight="1">
      <c r="A266" s="11"/>
      <c r="B266" s="11"/>
      <c r="C266" s="11"/>
      <c r="D266" s="189"/>
      <c r="E266" s="188"/>
      <c r="F266" s="11"/>
      <c r="G266" s="11"/>
      <c r="H266" s="11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</row>
    <row r="267" ht="11.25" customHeight="1">
      <c r="A267" s="11"/>
      <c r="B267" s="11"/>
      <c r="C267" s="11"/>
      <c r="D267" s="189"/>
      <c r="E267" s="188"/>
      <c r="F267" s="11"/>
      <c r="G267" s="11"/>
      <c r="H267" s="11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</row>
    <row r="268" ht="11.25" customHeight="1">
      <c r="A268" s="11"/>
      <c r="B268" s="11"/>
      <c r="C268" s="11"/>
      <c r="D268" s="189"/>
      <c r="E268" s="188"/>
      <c r="F268" s="11"/>
      <c r="G268" s="11"/>
      <c r="H268" s="11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</row>
    <row r="269" ht="11.25" customHeight="1">
      <c r="A269" s="11"/>
      <c r="B269" s="11"/>
      <c r="C269" s="11"/>
      <c r="D269" s="189"/>
      <c r="E269" s="188"/>
      <c r="F269" s="11"/>
      <c r="G269" s="11"/>
      <c r="H269" s="11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</row>
    <row r="270" ht="11.25" customHeight="1">
      <c r="A270" s="11"/>
      <c r="B270" s="11"/>
      <c r="C270" s="11"/>
      <c r="D270" s="189"/>
      <c r="E270" s="188"/>
      <c r="F270" s="11"/>
      <c r="G270" s="11"/>
      <c r="H270" s="11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</row>
    <row r="271" ht="11.25" customHeight="1">
      <c r="A271" s="11"/>
      <c r="B271" s="11"/>
      <c r="C271" s="11"/>
      <c r="D271" s="189"/>
      <c r="E271" s="188"/>
      <c r="F271" s="11"/>
      <c r="G271" s="11"/>
      <c r="H271" s="11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</row>
    <row r="272" ht="11.25" customHeight="1">
      <c r="A272" s="11"/>
      <c r="B272" s="11"/>
      <c r="C272" s="11"/>
      <c r="D272" s="189"/>
      <c r="E272" s="188"/>
      <c r="F272" s="11"/>
      <c r="G272" s="11"/>
      <c r="H272" s="11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</row>
    <row r="273" ht="11.25" customHeight="1">
      <c r="A273" s="11"/>
      <c r="B273" s="11"/>
      <c r="C273" s="11"/>
      <c r="D273" s="189"/>
      <c r="E273" s="188"/>
      <c r="F273" s="11"/>
      <c r="G273" s="11"/>
      <c r="H273" s="11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</row>
    <row r="274" ht="11.25" customHeight="1">
      <c r="A274" s="11"/>
      <c r="B274" s="11"/>
      <c r="C274" s="11"/>
      <c r="D274" s="189"/>
      <c r="E274" s="188"/>
      <c r="F274" s="11"/>
      <c r="G274" s="11"/>
      <c r="H274" s="11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</row>
    <row r="275" ht="11.25" customHeight="1">
      <c r="A275" s="11"/>
      <c r="B275" s="11"/>
      <c r="C275" s="11"/>
      <c r="D275" s="189"/>
      <c r="E275" s="188"/>
      <c r="F275" s="11"/>
      <c r="G275" s="11"/>
      <c r="H275" s="11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</row>
    <row r="276" ht="11.25" customHeight="1">
      <c r="A276" s="11"/>
      <c r="B276" s="11"/>
      <c r="C276" s="11"/>
      <c r="D276" s="189"/>
      <c r="E276" s="188"/>
      <c r="F276" s="11"/>
      <c r="G276" s="11"/>
      <c r="H276" s="11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</row>
    <row r="277" ht="11.25" customHeight="1">
      <c r="A277" s="11"/>
      <c r="B277" s="11"/>
      <c r="C277" s="11"/>
      <c r="D277" s="189"/>
      <c r="E277" s="188"/>
      <c r="F277" s="11"/>
      <c r="G277" s="11"/>
      <c r="H277" s="11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</row>
    <row r="278" ht="11.25" customHeight="1">
      <c r="A278" s="11"/>
      <c r="B278" s="11"/>
      <c r="C278" s="11"/>
      <c r="D278" s="189"/>
      <c r="E278" s="188"/>
      <c r="F278" s="11"/>
      <c r="G278" s="11"/>
      <c r="H278" s="11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</row>
    <row r="279" ht="11.25" customHeight="1">
      <c r="A279" s="11"/>
      <c r="B279" s="11"/>
      <c r="C279" s="11"/>
      <c r="D279" s="189"/>
      <c r="E279" s="188"/>
      <c r="F279" s="11"/>
      <c r="G279" s="11"/>
      <c r="H279" s="11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</row>
    <row r="280" ht="11.25" customHeight="1">
      <c r="A280" s="11"/>
      <c r="B280" s="11"/>
      <c r="C280" s="11"/>
      <c r="D280" s="189"/>
      <c r="E280" s="188"/>
      <c r="F280" s="11"/>
      <c r="G280" s="11"/>
      <c r="H280" s="11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</row>
    <row r="281" ht="11.25" customHeight="1">
      <c r="A281" s="11"/>
      <c r="B281" s="11"/>
      <c r="C281" s="11"/>
      <c r="D281" s="189"/>
      <c r="E281" s="188"/>
      <c r="F281" s="11"/>
      <c r="G281" s="11"/>
      <c r="H281" s="11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</row>
    <row r="282" ht="11.25" customHeight="1">
      <c r="A282" s="11"/>
      <c r="B282" s="11"/>
      <c r="C282" s="11"/>
      <c r="D282" s="189"/>
      <c r="E282" s="188"/>
      <c r="F282" s="11"/>
      <c r="G282" s="11"/>
      <c r="H282" s="11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</row>
    <row r="283" ht="11.25" customHeight="1">
      <c r="A283" s="11"/>
      <c r="B283" s="11"/>
      <c r="C283" s="11"/>
      <c r="D283" s="189"/>
      <c r="E283" s="188"/>
      <c r="F283" s="11"/>
      <c r="G283" s="11"/>
      <c r="H283" s="11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</row>
    <row r="284" ht="11.25" customHeight="1">
      <c r="A284" s="11"/>
      <c r="B284" s="11"/>
      <c r="C284" s="11"/>
      <c r="D284" s="189"/>
      <c r="E284" s="188"/>
      <c r="F284" s="11"/>
      <c r="G284" s="11"/>
      <c r="H284" s="11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</row>
    <row r="285" ht="11.25" customHeight="1">
      <c r="A285" s="11"/>
      <c r="B285" s="11"/>
      <c r="C285" s="11"/>
      <c r="D285" s="189"/>
      <c r="E285" s="188"/>
      <c r="F285" s="11"/>
      <c r="G285" s="11"/>
      <c r="H285" s="11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</row>
    <row r="286" ht="11.25" customHeight="1">
      <c r="A286" s="11"/>
      <c r="B286" s="11"/>
      <c r="C286" s="11"/>
      <c r="D286" s="189"/>
      <c r="E286" s="188"/>
      <c r="F286" s="11"/>
      <c r="G286" s="11"/>
      <c r="H286" s="11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92"/>
    </row>
    <row r="287" ht="11.25" customHeight="1">
      <c r="A287" s="11"/>
      <c r="B287" s="11"/>
      <c r="C287" s="11"/>
      <c r="D287" s="189"/>
      <c r="E287" s="188"/>
      <c r="F287" s="11"/>
      <c r="G287" s="11"/>
      <c r="H287" s="11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</row>
    <row r="288" ht="11.25" customHeight="1">
      <c r="A288" s="11"/>
      <c r="B288" s="11"/>
      <c r="C288" s="11"/>
      <c r="D288" s="189"/>
      <c r="E288" s="188"/>
      <c r="F288" s="11"/>
      <c r="G288" s="11"/>
      <c r="H288" s="11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</row>
    <row r="289" ht="11.25" customHeight="1">
      <c r="A289" s="11"/>
      <c r="B289" s="11"/>
      <c r="C289" s="11"/>
      <c r="D289" s="189"/>
      <c r="E289" s="188"/>
      <c r="F289" s="11"/>
      <c r="G289" s="11"/>
      <c r="H289" s="11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</row>
    <row r="290" ht="11.25" customHeight="1">
      <c r="A290" s="11"/>
      <c r="B290" s="11"/>
      <c r="C290" s="11"/>
      <c r="D290" s="189"/>
      <c r="E290" s="188"/>
      <c r="F290" s="11"/>
      <c r="G290" s="11"/>
      <c r="H290" s="11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</row>
    <row r="291" ht="11.25" customHeight="1">
      <c r="A291" s="11"/>
      <c r="B291" s="11"/>
      <c r="C291" s="11"/>
      <c r="D291" s="189"/>
      <c r="E291" s="188"/>
      <c r="F291" s="11"/>
      <c r="G291" s="11"/>
      <c r="H291" s="11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</row>
    <row r="292" ht="11.25" customHeight="1">
      <c r="A292" s="11"/>
      <c r="B292" s="11"/>
      <c r="C292" s="11"/>
      <c r="D292" s="189"/>
      <c r="E292" s="188"/>
      <c r="F292" s="11"/>
      <c r="G292" s="11"/>
      <c r="H292" s="11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92"/>
    </row>
    <row r="293" ht="11.25" customHeight="1">
      <c r="A293" s="11"/>
      <c r="B293" s="11"/>
      <c r="C293" s="11"/>
      <c r="D293" s="189"/>
      <c r="E293" s="188"/>
      <c r="F293" s="11"/>
      <c r="G293" s="11"/>
      <c r="H293" s="11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</row>
    <row r="294" ht="11.25" customHeight="1">
      <c r="A294" s="11"/>
      <c r="B294" s="11"/>
      <c r="C294" s="11"/>
      <c r="D294" s="189"/>
      <c r="E294" s="188"/>
      <c r="F294" s="11"/>
      <c r="G294" s="11"/>
      <c r="H294" s="11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</row>
    <row r="295" ht="11.25" customHeight="1">
      <c r="A295" s="11"/>
      <c r="B295" s="11"/>
      <c r="C295" s="11"/>
      <c r="D295" s="189"/>
      <c r="E295" s="188"/>
      <c r="F295" s="11"/>
      <c r="G295" s="11"/>
      <c r="H295" s="11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</row>
    <row r="296" ht="11.25" customHeight="1">
      <c r="A296" s="11"/>
      <c r="B296" s="11"/>
      <c r="C296" s="11"/>
      <c r="D296" s="189"/>
      <c r="E296" s="188"/>
      <c r="F296" s="11"/>
      <c r="G296" s="11"/>
      <c r="H296" s="11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</row>
    <row r="297" ht="11.25" customHeight="1">
      <c r="A297" s="11"/>
      <c r="B297" s="11"/>
      <c r="C297" s="11"/>
      <c r="D297" s="189"/>
      <c r="E297" s="188"/>
      <c r="F297" s="11"/>
      <c r="G297" s="11"/>
      <c r="H297" s="11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</row>
    <row r="298" ht="11.25" customHeight="1">
      <c r="A298" s="11"/>
      <c r="B298" s="11"/>
      <c r="C298" s="11"/>
      <c r="D298" s="189"/>
      <c r="E298" s="188"/>
      <c r="F298" s="11"/>
      <c r="G298" s="11"/>
      <c r="H298" s="11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</row>
    <row r="299" ht="11.25" customHeight="1">
      <c r="A299" s="11"/>
      <c r="B299" s="11"/>
      <c r="C299" s="11"/>
      <c r="D299" s="189"/>
      <c r="E299" s="188"/>
      <c r="F299" s="11"/>
      <c r="G299" s="11"/>
      <c r="H299" s="11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</row>
    <row r="300" ht="11.25" customHeight="1">
      <c r="A300" s="11"/>
      <c r="B300" s="11"/>
      <c r="C300" s="11"/>
      <c r="D300" s="189"/>
      <c r="E300" s="188"/>
      <c r="F300" s="11"/>
      <c r="G300" s="11"/>
      <c r="H300" s="11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</row>
    <row r="301" ht="11.25" customHeight="1">
      <c r="A301" s="11"/>
      <c r="B301" s="11"/>
      <c r="C301" s="11"/>
      <c r="D301" s="189"/>
      <c r="E301" s="188"/>
      <c r="F301" s="11"/>
      <c r="G301" s="11"/>
      <c r="H301" s="11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</row>
    <row r="302" ht="11.25" customHeight="1">
      <c r="A302" s="11"/>
      <c r="B302" s="11"/>
      <c r="C302" s="11"/>
      <c r="D302" s="189"/>
      <c r="E302" s="188"/>
      <c r="F302" s="11"/>
      <c r="G302" s="11"/>
      <c r="H302" s="11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</row>
    <row r="303" ht="11.25" customHeight="1">
      <c r="A303" s="11"/>
      <c r="B303" s="11"/>
      <c r="C303" s="11"/>
      <c r="D303" s="189"/>
      <c r="E303" s="188"/>
      <c r="F303" s="11"/>
      <c r="G303" s="11"/>
      <c r="H303" s="11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</row>
    <row r="304" ht="11.25" customHeight="1">
      <c r="A304" s="11"/>
      <c r="B304" s="11"/>
      <c r="C304" s="11"/>
      <c r="D304" s="189"/>
      <c r="E304" s="188"/>
      <c r="F304" s="11"/>
      <c r="G304" s="11"/>
      <c r="H304" s="11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</row>
    <row r="305" ht="11.25" customHeight="1">
      <c r="A305" s="11"/>
      <c r="B305" s="11"/>
      <c r="C305" s="11"/>
      <c r="D305" s="189"/>
      <c r="E305" s="188"/>
      <c r="F305" s="11"/>
      <c r="G305" s="11"/>
      <c r="H305" s="11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</row>
    <row r="306" ht="11.25" customHeight="1">
      <c r="A306" s="11"/>
      <c r="B306" s="11"/>
      <c r="C306" s="11"/>
      <c r="D306" s="189"/>
      <c r="E306" s="188"/>
      <c r="F306" s="11"/>
      <c r="G306" s="11"/>
      <c r="H306" s="11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</row>
    <row r="307" ht="11.25" customHeight="1">
      <c r="A307" s="11"/>
      <c r="B307" s="11"/>
      <c r="C307" s="11"/>
      <c r="D307" s="189"/>
      <c r="E307" s="188"/>
      <c r="F307" s="11"/>
      <c r="G307" s="11"/>
      <c r="H307" s="11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</row>
    <row r="308" ht="11.25" customHeight="1">
      <c r="A308" s="11"/>
      <c r="B308" s="11"/>
      <c r="C308" s="11"/>
      <c r="D308" s="189"/>
      <c r="E308" s="188"/>
      <c r="F308" s="11"/>
      <c r="G308" s="11"/>
      <c r="H308" s="11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</row>
    <row r="309" ht="11.25" customHeight="1">
      <c r="A309" s="11"/>
      <c r="B309" s="11"/>
      <c r="C309" s="11"/>
      <c r="D309" s="189"/>
      <c r="E309" s="188"/>
      <c r="F309" s="11"/>
      <c r="G309" s="11"/>
      <c r="H309" s="11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</row>
    <row r="310" ht="11.25" customHeight="1">
      <c r="A310" s="11"/>
      <c r="B310" s="11"/>
      <c r="C310" s="11"/>
      <c r="D310" s="189"/>
      <c r="E310" s="188"/>
      <c r="F310" s="11"/>
      <c r="G310" s="11"/>
      <c r="H310" s="11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</row>
    <row r="311" ht="11.25" customHeight="1">
      <c r="A311" s="11"/>
      <c r="B311" s="11"/>
      <c r="C311" s="11"/>
      <c r="D311" s="189"/>
      <c r="E311" s="188"/>
      <c r="F311" s="11"/>
      <c r="G311" s="11"/>
      <c r="H311" s="11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</row>
    <row r="312" ht="11.25" customHeight="1">
      <c r="A312" s="11"/>
      <c r="B312" s="11"/>
      <c r="C312" s="11"/>
      <c r="D312" s="189"/>
      <c r="E312" s="188"/>
      <c r="F312" s="11"/>
      <c r="G312" s="11"/>
      <c r="H312" s="11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</row>
    <row r="313" ht="11.25" customHeight="1">
      <c r="A313" s="11"/>
      <c r="B313" s="11"/>
      <c r="C313" s="11"/>
      <c r="D313" s="189"/>
      <c r="E313" s="188"/>
      <c r="F313" s="11"/>
      <c r="G313" s="11"/>
      <c r="H313" s="11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</row>
    <row r="314" ht="11.25" customHeight="1">
      <c r="A314" s="11"/>
      <c r="B314" s="11"/>
      <c r="C314" s="11"/>
      <c r="D314" s="189"/>
      <c r="E314" s="188"/>
      <c r="F314" s="11"/>
      <c r="G314" s="11"/>
      <c r="H314" s="11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</row>
    <row r="315" ht="11.25" customHeight="1">
      <c r="A315" s="11"/>
      <c r="B315" s="11"/>
      <c r="C315" s="11"/>
      <c r="D315" s="189"/>
      <c r="E315" s="188"/>
      <c r="F315" s="11"/>
      <c r="G315" s="11"/>
      <c r="H315" s="11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</row>
    <row r="316" ht="11.25" customHeight="1">
      <c r="A316" s="11"/>
      <c r="B316" s="11"/>
      <c r="C316" s="11"/>
      <c r="D316" s="189"/>
      <c r="E316" s="188"/>
      <c r="F316" s="11"/>
      <c r="G316" s="11"/>
      <c r="H316" s="11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</row>
    <row r="317" ht="11.25" customHeight="1">
      <c r="A317" s="11"/>
      <c r="B317" s="11"/>
      <c r="C317" s="11"/>
      <c r="D317" s="189"/>
      <c r="E317" s="188"/>
      <c r="F317" s="11"/>
      <c r="G317" s="11"/>
      <c r="H317" s="11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</row>
    <row r="318" ht="11.25" customHeight="1">
      <c r="A318" s="11"/>
      <c r="B318" s="11"/>
      <c r="C318" s="11"/>
      <c r="D318" s="189"/>
      <c r="E318" s="188"/>
      <c r="F318" s="11"/>
      <c r="G318" s="11"/>
      <c r="H318" s="11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</row>
    <row r="319" ht="11.25" customHeight="1">
      <c r="A319" s="11"/>
      <c r="B319" s="11"/>
      <c r="C319" s="11"/>
      <c r="D319" s="189"/>
      <c r="E319" s="188"/>
      <c r="F319" s="11"/>
      <c r="G319" s="11"/>
      <c r="H319" s="11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</row>
    <row r="320" ht="11.25" customHeight="1">
      <c r="A320" s="11"/>
      <c r="B320" s="11"/>
      <c r="C320" s="11"/>
      <c r="D320" s="189"/>
      <c r="E320" s="188"/>
      <c r="F320" s="11"/>
      <c r="G320" s="11"/>
      <c r="H320" s="11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</row>
    <row r="321" ht="11.25" customHeight="1">
      <c r="A321" s="11"/>
      <c r="B321" s="11"/>
      <c r="C321" s="11"/>
      <c r="D321" s="189"/>
      <c r="E321" s="188"/>
      <c r="F321" s="11"/>
      <c r="G321" s="11"/>
      <c r="H321" s="11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</row>
    <row r="322" ht="11.25" customHeight="1">
      <c r="A322" s="11"/>
      <c r="B322" s="11"/>
      <c r="C322" s="11"/>
      <c r="D322" s="189"/>
      <c r="E322" s="188"/>
      <c r="F322" s="11"/>
      <c r="G322" s="11"/>
      <c r="H322" s="11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</row>
    <row r="323" ht="11.25" customHeight="1">
      <c r="A323" s="11"/>
      <c r="B323" s="11"/>
      <c r="C323" s="11"/>
      <c r="D323" s="189"/>
      <c r="E323" s="188"/>
      <c r="F323" s="11"/>
      <c r="G323" s="11"/>
      <c r="H323" s="11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</row>
    <row r="324" ht="11.25" customHeight="1">
      <c r="A324" s="11"/>
      <c r="B324" s="11"/>
      <c r="C324" s="11"/>
      <c r="D324" s="189"/>
      <c r="E324" s="188"/>
      <c r="F324" s="11"/>
      <c r="G324" s="11"/>
      <c r="H324" s="11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</row>
    <row r="325" ht="11.25" customHeight="1">
      <c r="A325" s="11"/>
      <c r="B325" s="11"/>
      <c r="C325" s="11"/>
      <c r="D325" s="189"/>
      <c r="E325" s="188"/>
      <c r="F325" s="11"/>
      <c r="G325" s="11"/>
      <c r="H325" s="11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</row>
    <row r="326" ht="11.25" customHeight="1">
      <c r="A326" s="11"/>
      <c r="B326" s="11"/>
      <c r="C326" s="11"/>
      <c r="D326" s="189"/>
      <c r="E326" s="188"/>
      <c r="F326" s="11"/>
      <c r="G326" s="11"/>
      <c r="H326" s="11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</row>
    <row r="327" ht="11.25" customHeight="1">
      <c r="A327" s="11"/>
      <c r="B327" s="11"/>
      <c r="C327" s="11"/>
      <c r="D327" s="189"/>
      <c r="E327" s="188"/>
      <c r="F327" s="11"/>
      <c r="G327" s="11"/>
      <c r="H327" s="11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</row>
    <row r="328" ht="11.25" customHeight="1">
      <c r="A328" s="11"/>
      <c r="B328" s="11"/>
      <c r="C328" s="11"/>
      <c r="D328" s="189"/>
      <c r="E328" s="188"/>
      <c r="F328" s="11"/>
      <c r="G328" s="11"/>
      <c r="H328" s="11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</row>
    <row r="329" ht="11.25" customHeight="1">
      <c r="A329" s="11"/>
      <c r="B329" s="11"/>
      <c r="C329" s="11"/>
      <c r="D329" s="189"/>
      <c r="E329" s="188"/>
      <c r="F329" s="11"/>
      <c r="G329" s="11"/>
      <c r="H329" s="11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</row>
    <row r="330" ht="11.25" customHeight="1">
      <c r="A330" s="11"/>
      <c r="B330" s="11"/>
      <c r="C330" s="11"/>
      <c r="D330" s="189"/>
      <c r="E330" s="188"/>
      <c r="F330" s="11"/>
      <c r="G330" s="11"/>
      <c r="H330" s="11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</row>
    <row r="331" ht="11.25" customHeight="1">
      <c r="A331" s="11"/>
      <c r="B331" s="11"/>
      <c r="C331" s="11"/>
      <c r="D331" s="189"/>
      <c r="E331" s="188"/>
      <c r="F331" s="11"/>
      <c r="G331" s="11"/>
      <c r="H331" s="11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</row>
    <row r="332" ht="11.25" customHeight="1">
      <c r="A332" s="11"/>
      <c r="B332" s="11"/>
      <c r="C332" s="11"/>
      <c r="D332" s="189"/>
      <c r="E332" s="188"/>
      <c r="F332" s="11"/>
      <c r="G332" s="11"/>
      <c r="H332" s="11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</row>
    <row r="333" ht="11.25" customHeight="1">
      <c r="A333" s="11"/>
      <c r="B333" s="11"/>
      <c r="C333" s="11"/>
      <c r="D333" s="189"/>
      <c r="E333" s="188"/>
      <c r="F333" s="11"/>
      <c r="G333" s="11"/>
      <c r="H333" s="11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</row>
    <row r="334" ht="11.25" customHeight="1">
      <c r="A334" s="11"/>
      <c r="B334" s="11"/>
      <c r="C334" s="11"/>
      <c r="D334" s="189"/>
      <c r="E334" s="188"/>
      <c r="F334" s="11"/>
      <c r="G334" s="11"/>
      <c r="H334" s="11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</row>
    <row r="335" ht="11.25" customHeight="1">
      <c r="A335" s="11"/>
      <c r="B335" s="11"/>
      <c r="C335" s="11"/>
      <c r="D335" s="189"/>
      <c r="E335" s="188"/>
      <c r="F335" s="11"/>
      <c r="G335" s="11"/>
      <c r="H335" s="11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</row>
    <row r="336" ht="11.25" customHeight="1">
      <c r="A336" s="11"/>
      <c r="B336" s="11"/>
      <c r="C336" s="11"/>
      <c r="D336" s="189"/>
      <c r="E336" s="188"/>
      <c r="F336" s="11"/>
      <c r="G336" s="11"/>
      <c r="H336" s="11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</row>
    <row r="337" ht="11.25" customHeight="1">
      <c r="A337" s="11"/>
      <c r="B337" s="11"/>
      <c r="C337" s="11"/>
      <c r="D337" s="189"/>
      <c r="E337" s="188"/>
      <c r="F337" s="11"/>
      <c r="G337" s="11"/>
      <c r="H337" s="11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</row>
    <row r="338" ht="11.25" customHeight="1">
      <c r="A338" s="11"/>
      <c r="B338" s="11"/>
      <c r="C338" s="11"/>
      <c r="D338" s="189"/>
      <c r="E338" s="188"/>
      <c r="F338" s="11"/>
      <c r="G338" s="11"/>
      <c r="H338" s="11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</row>
    <row r="339" ht="11.25" customHeight="1">
      <c r="A339" s="11"/>
      <c r="B339" s="11"/>
      <c r="C339" s="11"/>
      <c r="D339" s="189"/>
      <c r="E339" s="188"/>
      <c r="F339" s="11"/>
      <c r="G339" s="11"/>
      <c r="H339" s="11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</row>
    <row r="340" ht="11.25" customHeight="1">
      <c r="A340" s="11"/>
      <c r="B340" s="11"/>
      <c r="C340" s="11"/>
      <c r="D340" s="189"/>
      <c r="E340" s="188"/>
      <c r="F340" s="11"/>
      <c r="G340" s="11"/>
      <c r="H340" s="11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</row>
    <row r="341" ht="11.25" customHeight="1">
      <c r="A341" s="11"/>
      <c r="B341" s="11"/>
      <c r="C341" s="11"/>
      <c r="D341" s="189"/>
      <c r="E341" s="188"/>
      <c r="F341" s="11"/>
      <c r="G341" s="11"/>
      <c r="H341" s="11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</row>
    <row r="342" ht="11.25" customHeight="1">
      <c r="A342" s="11"/>
      <c r="B342" s="11"/>
      <c r="C342" s="11"/>
      <c r="D342" s="189"/>
      <c r="E342" s="188"/>
      <c r="F342" s="11"/>
      <c r="G342" s="11"/>
      <c r="H342" s="11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</row>
    <row r="343" ht="11.25" customHeight="1">
      <c r="A343" s="11"/>
      <c r="B343" s="11"/>
      <c r="C343" s="11"/>
      <c r="D343" s="189"/>
      <c r="E343" s="188"/>
      <c r="F343" s="11"/>
      <c r="G343" s="11"/>
      <c r="H343" s="11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</row>
    <row r="344" ht="11.25" customHeight="1">
      <c r="A344" s="11"/>
      <c r="B344" s="11"/>
      <c r="C344" s="11"/>
      <c r="D344" s="189"/>
      <c r="E344" s="188"/>
      <c r="F344" s="11"/>
      <c r="G344" s="11"/>
      <c r="H344" s="11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</row>
    <row r="345" ht="11.25" customHeight="1">
      <c r="A345" s="11"/>
      <c r="B345" s="11"/>
      <c r="C345" s="11"/>
      <c r="D345" s="189"/>
      <c r="E345" s="188"/>
      <c r="F345" s="11"/>
      <c r="G345" s="11"/>
      <c r="H345" s="11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</row>
    <row r="346" ht="11.25" customHeight="1">
      <c r="A346" s="11"/>
      <c r="B346" s="11"/>
      <c r="C346" s="11"/>
      <c r="D346" s="189"/>
      <c r="E346" s="188"/>
      <c r="F346" s="11"/>
      <c r="G346" s="11"/>
      <c r="H346" s="11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</row>
    <row r="347" ht="11.25" customHeight="1">
      <c r="A347" s="11"/>
      <c r="B347" s="11"/>
      <c r="C347" s="11"/>
      <c r="D347" s="189"/>
      <c r="E347" s="188"/>
      <c r="F347" s="11"/>
      <c r="G347" s="11"/>
      <c r="H347" s="11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</row>
    <row r="348" ht="11.25" customHeight="1">
      <c r="A348" s="11"/>
      <c r="B348" s="11"/>
      <c r="C348" s="11"/>
      <c r="D348" s="189"/>
      <c r="E348" s="188"/>
      <c r="F348" s="11"/>
      <c r="G348" s="11"/>
      <c r="H348" s="11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</row>
    <row r="349" ht="11.25" customHeight="1">
      <c r="A349" s="11"/>
      <c r="B349" s="11"/>
      <c r="C349" s="11"/>
      <c r="D349" s="189"/>
      <c r="E349" s="188"/>
      <c r="F349" s="11"/>
      <c r="G349" s="11"/>
      <c r="H349" s="11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</row>
    <row r="350" ht="11.25" customHeight="1">
      <c r="A350" s="11"/>
      <c r="B350" s="11"/>
      <c r="C350" s="11"/>
      <c r="D350" s="189"/>
      <c r="E350" s="188"/>
      <c r="F350" s="11"/>
      <c r="G350" s="11"/>
      <c r="H350" s="11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</row>
    <row r="351" ht="11.25" customHeight="1">
      <c r="A351" s="11"/>
      <c r="B351" s="11"/>
      <c r="C351" s="11"/>
      <c r="D351" s="189"/>
      <c r="E351" s="188"/>
      <c r="F351" s="11"/>
      <c r="G351" s="11"/>
      <c r="H351" s="11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</row>
    <row r="352" ht="11.25" customHeight="1">
      <c r="A352" s="11"/>
      <c r="B352" s="11"/>
      <c r="C352" s="11"/>
      <c r="D352" s="189"/>
      <c r="E352" s="188"/>
      <c r="F352" s="11"/>
      <c r="G352" s="11"/>
      <c r="H352" s="11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</row>
    <row r="353" ht="11.25" customHeight="1">
      <c r="A353" s="11"/>
      <c r="B353" s="11"/>
      <c r="C353" s="11"/>
      <c r="D353" s="189"/>
      <c r="E353" s="188"/>
      <c r="F353" s="11"/>
      <c r="G353" s="11"/>
      <c r="H353" s="11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</row>
    <row r="354" ht="11.25" customHeight="1">
      <c r="A354" s="11"/>
      <c r="B354" s="11"/>
      <c r="C354" s="11"/>
      <c r="D354" s="189"/>
      <c r="E354" s="188"/>
      <c r="F354" s="11"/>
      <c r="G354" s="11"/>
      <c r="H354" s="11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</row>
    <row r="355" ht="11.25" customHeight="1">
      <c r="A355" s="11"/>
      <c r="B355" s="11"/>
      <c r="C355" s="11"/>
      <c r="D355" s="189"/>
      <c r="E355" s="188"/>
      <c r="F355" s="11"/>
      <c r="G355" s="11"/>
      <c r="H355" s="11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</row>
    <row r="356" ht="11.25" customHeight="1">
      <c r="A356" s="11"/>
      <c r="B356" s="11"/>
      <c r="C356" s="11"/>
      <c r="D356" s="189"/>
      <c r="E356" s="188"/>
      <c r="F356" s="11"/>
      <c r="G356" s="11"/>
      <c r="H356" s="11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</row>
    <row r="357" ht="11.25" customHeight="1">
      <c r="A357" s="11"/>
      <c r="B357" s="11"/>
      <c r="C357" s="11"/>
      <c r="D357" s="189"/>
      <c r="E357" s="188"/>
      <c r="F357" s="11"/>
      <c r="G357" s="11"/>
      <c r="H357" s="11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</row>
    <row r="358" ht="11.25" customHeight="1">
      <c r="A358" s="11"/>
      <c r="B358" s="11"/>
      <c r="C358" s="11"/>
      <c r="D358" s="189"/>
      <c r="E358" s="188"/>
      <c r="F358" s="11"/>
      <c r="G358" s="11"/>
      <c r="H358" s="11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</row>
    <row r="359" ht="11.25" customHeight="1">
      <c r="A359" s="11"/>
      <c r="B359" s="11"/>
      <c r="C359" s="11"/>
      <c r="D359" s="189"/>
      <c r="E359" s="188"/>
      <c r="F359" s="11"/>
      <c r="G359" s="11"/>
      <c r="H359" s="11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</row>
    <row r="360" ht="11.25" customHeight="1">
      <c r="A360" s="11"/>
      <c r="B360" s="11"/>
      <c r="C360" s="11"/>
      <c r="D360" s="189"/>
      <c r="E360" s="188"/>
      <c r="F360" s="11"/>
      <c r="G360" s="11"/>
      <c r="H360" s="11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</row>
    <row r="361" ht="11.25" customHeight="1">
      <c r="A361" s="11"/>
      <c r="B361" s="11"/>
      <c r="C361" s="11"/>
      <c r="D361" s="189"/>
      <c r="E361" s="188"/>
      <c r="F361" s="11"/>
      <c r="G361" s="11"/>
      <c r="H361" s="11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</row>
    <row r="362" ht="11.25" customHeight="1">
      <c r="A362" s="11"/>
      <c r="B362" s="11"/>
      <c r="C362" s="11"/>
      <c r="D362" s="189"/>
      <c r="E362" s="188"/>
      <c r="F362" s="11"/>
      <c r="G362" s="11"/>
      <c r="H362" s="11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</row>
    <row r="363" ht="11.25" customHeight="1">
      <c r="A363" s="11"/>
      <c r="B363" s="11"/>
      <c r="C363" s="11"/>
      <c r="D363" s="189"/>
      <c r="E363" s="188"/>
      <c r="F363" s="11"/>
      <c r="G363" s="11"/>
      <c r="H363" s="11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</row>
    <row r="364" ht="11.25" customHeight="1">
      <c r="A364" s="11"/>
      <c r="B364" s="11"/>
      <c r="C364" s="11"/>
      <c r="D364" s="189"/>
      <c r="E364" s="188"/>
      <c r="F364" s="11"/>
      <c r="G364" s="11"/>
      <c r="H364" s="11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</row>
    <row r="365" ht="11.25" customHeight="1">
      <c r="A365" s="11"/>
      <c r="B365" s="11"/>
      <c r="C365" s="11"/>
      <c r="D365" s="189"/>
      <c r="E365" s="188"/>
      <c r="F365" s="11"/>
      <c r="G365" s="11"/>
      <c r="H365" s="11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</row>
    <row r="366" ht="11.25" customHeight="1">
      <c r="A366" s="11"/>
      <c r="B366" s="11"/>
      <c r="C366" s="11"/>
      <c r="D366" s="189"/>
      <c r="E366" s="188"/>
      <c r="F366" s="11"/>
      <c r="G366" s="11"/>
      <c r="H366" s="11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</row>
    <row r="367" ht="11.25" customHeight="1">
      <c r="A367" s="11"/>
      <c r="B367" s="11"/>
      <c r="C367" s="11"/>
      <c r="D367" s="189"/>
      <c r="E367" s="188"/>
      <c r="F367" s="11"/>
      <c r="G367" s="11"/>
      <c r="H367" s="11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</row>
    <row r="368" ht="11.25" customHeight="1">
      <c r="A368" s="11"/>
      <c r="B368" s="11"/>
      <c r="C368" s="11"/>
      <c r="D368" s="189"/>
      <c r="E368" s="188"/>
      <c r="F368" s="11"/>
      <c r="G368" s="11"/>
      <c r="H368" s="11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</row>
    <row r="369" ht="11.25" customHeight="1">
      <c r="A369" s="11"/>
      <c r="B369" s="11"/>
      <c r="C369" s="11"/>
      <c r="D369" s="189"/>
      <c r="E369" s="188"/>
      <c r="F369" s="11"/>
      <c r="G369" s="11"/>
      <c r="H369" s="11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</row>
    <row r="370" ht="11.25" customHeight="1">
      <c r="A370" s="11"/>
      <c r="B370" s="11"/>
      <c r="C370" s="11"/>
      <c r="D370" s="189"/>
      <c r="E370" s="188"/>
      <c r="F370" s="11"/>
      <c r="G370" s="11"/>
      <c r="H370" s="11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</row>
    <row r="371" ht="11.25" customHeight="1">
      <c r="A371" s="11"/>
      <c r="B371" s="11"/>
      <c r="C371" s="11"/>
      <c r="D371" s="189"/>
      <c r="E371" s="188"/>
      <c r="F371" s="11"/>
      <c r="G371" s="11"/>
      <c r="H371" s="11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</row>
    <row r="372" ht="11.25" customHeight="1">
      <c r="A372" s="11"/>
      <c r="B372" s="11"/>
      <c r="C372" s="11"/>
      <c r="D372" s="189"/>
      <c r="E372" s="188"/>
      <c r="F372" s="11"/>
      <c r="G372" s="11"/>
      <c r="H372" s="11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</row>
    <row r="373" ht="11.25" customHeight="1">
      <c r="A373" s="11"/>
      <c r="B373" s="11"/>
      <c r="C373" s="11"/>
      <c r="D373" s="189"/>
      <c r="E373" s="188"/>
      <c r="F373" s="11"/>
      <c r="G373" s="11"/>
      <c r="H373" s="11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</row>
    <row r="374" ht="11.25" customHeight="1">
      <c r="A374" s="11"/>
      <c r="B374" s="11"/>
      <c r="C374" s="11"/>
      <c r="D374" s="189"/>
      <c r="E374" s="188"/>
      <c r="F374" s="11"/>
      <c r="G374" s="11"/>
      <c r="H374" s="11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</row>
    <row r="375" ht="11.25" customHeight="1">
      <c r="A375" s="11"/>
      <c r="B375" s="11"/>
      <c r="C375" s="11"/>
      <c r="D375" s="189"/>
      <c r="E375" s="188"/>
      <c r="F375" s="11"/>
      <c r="G375" s="11"/>
      <c r="H375" s="11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</row>
    <row r="376" ht="11.25" customHeight="1">
      <c r="A376" s="11"/>
      <c r="B376" s="11"/>
      <c r="C376" s="11"/>
      <c r="D376" s="189"/>
      <c r="E376" s="188"/>
      <c r="F376" s="11"/>
      <c r="G376" s="11"/>
      <c r="H376" s="11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</row>
    <row r="377" ht="11.25" customHeight="1">
      <c r="A377" s="11"/>
      <c r="B377" s="11"/>
      <c r="C377" s="11"/>
      <c r="D377" s="189"/>
      <c r="E377" s="188"/>
      <c r="F377" s="11"/>
      <c r="G377" s="11"/>
      <c r="H377" s="11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</row>
    <row r="378" ht="11.25" customHeight="1">
      <c r="A378" s="11"/>
      <c r="B378" s="11"/>
      <c r="C378" s="11"/>
      <c r="D378" s="189"/>
      <c r="E378" s="188"/>
      <c r="F378" s="11"/>
      <c r="G378" s="11"/>
      <c r="H378" s="11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</row>
    <row r="379" ht="11.25" customHeight="1">
      <c r="A379" s="11"/>
      <c r="B379" s="11"/>
      <c r="C379" s="11"/>
      <c r="D379" s="189"/>
      <c r="E379" s="188"/>
      <c r="F379" s="11"/>
      <c r="G379" s="11"/>
      <c r="H379" s="11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</row>
    <row r="380" ht="11.25" customHeight="1">
      <c r="A380" s="11"/>
      <c r="B380" s="11"/>
      <c r="C380" s="11"/>
      <c r="D380" s="189"/>
      <c r="E380" s="188"/>
      <c r="F380" s="11"/>
      <c r="G380" s="11"/>
      <c r="H380" s="11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</row>
    <row r="381" ht="11.25" customHeight="1">
      <c r="A381" s="11"/>
      <c r="B381" s="11"/>
      <c r="C381" s="11"/>
      <c r="D381" s="189"/>
      <c r="E381" s="188"/>
      <c r="F381" s="11"/>
      <c r="G381" s="11"/>
      <c r="H381" s="11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</row>
    <row r="382" ht="11.25" customHeight="1">
      <c r="A382" s="11"/>
      <c r="B382" s="11"/>
      <c r="C382" s="11"/>
      <c r="D382" s="189"/>
      <c r="E382" s="188"/>
      <c r="F382" s="11"/>
      <c r="G382" s="11"/>
      <c r="H382" s="11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</row>
    <row r="383" ht="11.25" customHeight="1">
      <c r="A383" s="11"/>
      <c r="B383" s="11"/>
      <c r="C383" s="11"/>
      <c r="D383" s="189"/>
      <c r="E383" s="188"/>
      <c r="F383" s="11"/>
      <c r="G383" s="11"/>
      <c r="H383" s="11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</row>
    <row r="384" ht="11.25" customHeight="1">
      <c r="A384" s="11"/>
      <c r="B384" s="11"/>
      <c r="C384" s="11"/>
      <c r="D384" s="189"/>
      <c r="E384" s="188"/>
      <c r="F384" s="11"/>
      <c r="G384" s="11"/>
      <c r="H384" s="11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</row>
    <row r="385" ht="11.25" customHeight="1">
      <c r="A385" s="11"/>
      <c r="B385" s="11"/>
      <c r="C385" s="11"/>
      <c r="D385" s="189"/>
      <c r="E385" s="188"/>
      <c r="F385" s="11"/>
      <c r="G385" s="11"/>
      <c r="H385" s="11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</row>
    <row r="386" ht="11.25" customHeight="1">
      <c r="A386" s="11"/>
      <c r="B386" s="11"/>
      <c r="C386" s="11"/>
      <c r="D386" s="189"/>
      <c r="E386" s="188"/>
      <c r="F386" s="11"/>
      <c r="G386" s="11"/>
      <c r="H386" s="11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</row>
    <row r="387" ht="11.25" customHeight="1">
      <c r="A387" s="11"/>
      <c r="B387" s="11"/>
      <c r="C387" s="11"/>
      <c r="D387" s="189"/>
      <c r="E387" s="188"/>
      <c r="F387" s="11"/>
      <c r="G387" s="11"/>
      <c r="H387" s="11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</row>
    <row r="388" ht="11.25" customHeight="1">
      <c r="A388" s="11"/>
      <c r="B388" s="11"/>
      <c r="C388" s="11"/>
      <c r="D388" s="189"/>
      <c r="E388" s="188"/>
      <c r="F388" s="11"/>
      <c r="G388" s="11"/>
      <c r="H388" s="11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</row>
    <row r="389" ht="11.25" customHeight="1">
      <c r="A389" s="11"/>
      <c r="B389" s="11"/>
      <c r="C389" s="11"/>
      <c r="D389" s="189"/>
      <c r="E389" s="188"/>
      <c r="F389" s="11"/>
      <c r="G389" s="11"/>
      <c r="H389" s="11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</row>
    <row r="390" ht="11.25" customHeight="1">
      <c r="A390" s="11"/>
      <c r="B390" s="11"/>
      <c r="C390" s="11"/>
      <c r="D390" s="189"/>
      <c r="E390" s="188"/>
      <c r="F390" s="11"/>
      <c r="G390" s="11"/>
      <c r="H390" s="11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</row>
    <row r="391" ht="11.25" customHeight="1">
      <c r="A391" s="11"/>
      <c r="B391" s="11"/>
      <c r="C391" s="11"/>
      <c r="D391" s="189"/>
      <c r="E391" s="188"/>
      <c r="F391" s="11"/>
      <c r="G391" s="11"/>
      <c r="H391" s="11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</row>
    <row r="392" ht="11.25" customHeight="1">
      <c r="A392" s="11"/>
      <c r="B392" s="11"/>
      <c r="C392" s="11"/>
      <c r="D392" s="189"/>
      <c r="E392" s="188"/>
      <c r="F392" s="11"/>
      <c r="G392" s="11"/>
      <c r="H392" s="11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</row>
    <row r="393" ht="11.25" customHeight="1">
      <c r="A393" s="11"/>
      <c r="B393" s="11"/>
      <c r="C393" s="11"/>
      <c r="D393" s="189"/>
      <c r="E393" s="188"/>
      <c r="F393" s="11"/>
      <c r="G393" s="11"/>
      <c r="H393" s="11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</row>
    <row r="394" ht="11.25" customHeight="1">
      <c r="A394" s="11"/>
      <c r="B394" s="11"/>
      <c r="C394" s="11"/>
      <c r="D394" s="189"/>
      <c r="E394" s="188"/>
      <c r="F394" s="11"/>
      <c r="G394" s="11"/>
      <c r="H394" s="11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</row>
    <row r="395" ht="11.25" customHeight="1">
      <c r="A395" s="11"/>
      <c r="B395" s="11"/>
      <c r="C395" s="11"/>
      <c r="D395" s="189"/>
      <c r="E395" s="188"/>
      <c r="F395" s="11"/>
      <c r="G395" s="11"/>
      <c r="H395" s="11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</row>
    <row r="396" ht="11.25" customHeight="1">
      <c r="A396" s="11"/>
      <c r="B396" s="11"/>
      <c r="C396" s="11"/>
      <c r="D396" s="189"/>
      <c r="E396" s="188"/>
      <c r="F396" s="11"/>
      <c r="G396" s="11"/>
      <c r="H396" s="11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</row>
    <row r="397" ht="11.25" customHeight="1">
      <c r="A397" s="11"/>
      <c r="B397" s="11"/>
      <c r="C397" s="11"/>
      <c r="D397" s="189"/>
      <c r="E397" s="188"/>
      <c r="F397" s="11"/>
      <c r="G397" s="11"/>
      <c r="H397" s="11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</row>
    <row r="398" ht="11.25" customHeight="1">
      <c r="A398" s="11"/>
      <c r="B398" s="11"/>
      <c r="C398" s="11"/>
      <c r="D398" s="189"/>
      <c r="E398" s="188"/>
      <c r="F398" s="11"/>
      <c r="G398" s="11"/>
      <c r="H398" s="11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</row>
    <row r="399" ht="11.25" customHeight="1">
      <c r="A399" s="11"/>
      <c r="B399" s="11"/>
      <c r="C399" s="11"/>
      <c r="D399" s="189"/>
      <c r="E399" s="188"/>
      <c r="F399" s="11"/>
      <c r="G399" s="11"/>
      <c r="H399" s="11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</row>
    <row r="400" ht="11.25" customHeight="1">
      <c r="A400" s="11"/>
      <c r="B400" s="11"/>
      <c r="C400" s="11"/>
      <c r="D400" s="189"/>
      <c r="E400" s="188"/>
      <c r="F400" s="11"/>
      <c r="G400" s="11"/>
      <c r="H400" s="11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</row>
    <row r="401" ht="11.25" customHeight="1">
      <c r="A401" s="11"/>
      <c r="B401" s="11"/>
      <c r="C401" s="11"/>
      <c r="D401" s="189"/>
      <c r="E401" s="188"/>
      <c r="F401" s="11"/>
      <c r="G401" s="11"/>
      <c r="H401" s="11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</row>
    <row r="402" ht="11.25" customHeight="1">
      <c r="A402" s="11"/>
      <c r="B402" s="11"/>
      <c r="C402" s="11"/>
      <c r="D402" s="189"/>
      <c r="E402" s="188"/>
      <c r="F402" s="11"/>
      <c r="G402" s="11"/>
      <c r="H402" s="11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</row>
    <row r="403" ht="11.25" customHeight="1">
      <c r="A403" s="11"/>
      <c r="B403" s="11"/>
      <c r="C403" s="11"/>
      <c r="D403" s="189"/>
      <c r="E403" s="188"/>
      <c r="F403" s="11"/>
      <c r="G403" s="11"/>
      <c r="H403" s="11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</row>
    <row r="404" ht="11.25" customHeight="1">
      <c r="A404" s="11"/>
      <c r="B404" s="11"/>
      <c r="C404" s="11"/>
      <c r="D404" s="189"/>
      <c r="E404" s="188"/>
      <c r="F404" s="11"/>
      <c r="G404" s="11"/>
      <c r="H404" s="11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</row>
    <row r="405" ht="11.25" customHeight="1">
      <c r="A405" s="11"/>
      <c r="B405" s="11"/>
      <c r="C405" s="11"/>
      <c r="D405" s="189"/>
      <c r="E405" s="188"/>
      <c r="F405" s="11"/>
      <c r="G405" s="11"/>
      <c r="H405" s="11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</row>
    <row r="406" ht="11.25" customHeight="1">
      <c r="A406" s="11"/>
      <c r="B406" s="11"/>
      <c r="C406" s="11"/>
      <c r="D406" s="189"/>
      <c r="E406" s="188"/>
      <c r="F406" s="11"/>
      <c r="G406" s="11"/>
      <c r="H406" s="11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</row>
    <row r="407" ht="11.25" customHeight="1">
      <c r="A407" s="11"/>
      <c r="B407" s="11"/>
      <c r="C407" s="11"/>
      <c r="D407" s="189"/>
      <c r="E407" s="188"/>
      <c r="F407" s="11"/>
      <c r="G407" s="11"/>
      <c r="H407" s="11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</row>
    <row r="408" ht="11.25" customHeight="1">
      <c r="A408" s="11"/>
      <c r="B408" s="11"/>
      <c r="C408" s="11"/>
      <c r="D408" s="189"/>
      <c r="E408" s="188"/>
      <c r="F408" s="11"/>
      <c r="G408" s="11"/>
      <c r="H408" s="11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</row>
    <row r="409" ht="11.25" customHeight="1">
      <c r="A409" s="11"/>
      <c r="B409" s="11"/>
      <c r="C409" s="11"/>
      <c r="D409" s="189"/>
      <c r="E409" s="188"/>
      <c r="F409" s="11"/>
      <c r="G409" s="11"/>
      <c r="H409" s="11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</row>
    <row r="410" ht="11.25" customHeight="1">
      <c r="A410" s="11"/>
      <c r="B410" s="11"/>
      <c r="C410" s="11"/>
      <c r="D410" s="189"/>
      <c r="E410" s="188"/>
      <c r="F410" s="11"/>
      <c r="G410" s="11"/>
      <c r="H410" s="11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</row>
    <row r="411" ht="11.25" customHeight="1">
      <c r="A411" s="11"/>
      <c r="B411" s="11"/>
      <c r="C411" s="11"/>
      <c r="D411" s="189"/>
      <c r="E411" s="188"/>
      <c r="F411" s="11"/>
      <c r="G411" s="11"/>
      <c r="H411" s="11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</row>
    <row r="412" ht="11.25" customHeight="1">
      <c r="A412" s="11"/>
      <c r="B412" s="11"/>
      <c r="C412" s="11"/>
      <c r="D412" s="189"/>
      <c r="E412" s="188"/>
      <c r="F412" s="11"/>
      <c r="G412" s="11"/>
      <c r="H412" s="11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</row>
    <row r="413" ht="11.25" customHeight="1">
      <c r="A413" s="11"/>
      <c r="B413" s="11"/>
      <c r="C413" s="11"/>
      <c r="D413" s="189"/>
      <c r="E413" s="188"/>
      <c r="F413" s="11"/>
      <c r="G413" s="11"/>
      <c r="H413" s="11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</row>
    <row r="414" ht="11.25" customHeight="1">
      <c r="A414" s="11"/>
      <c r="B414" s="11"/>
      <c r="C414" s="11"/>
      <c r="D414" s="189"/>
      <c r="E414" s="188"/>
      <c r="F414" s="11"/>
      <c r="G414" s="11"/>
      <c r="H414" s="11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</row>
    <row r="415" ht="11.25" customHeight="1">
      <c r="A415" s="11"/>
      <c r="B415" s="11"/>
      <c r="C415" s="11"/>
      <c r="D415" s="189"/>
      <c r="E415" s="188"/>
      <c r="F415" s="11"/>
      <c r="G415" s="11"/>
      <c r="H415" s="11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</row>
    <row r="416" ht="11.25" customHeight="1">
      <c r="A416" s="11"/>
      <c r="B416" s="11"/>
      <c r="C416" s="11"/>
      <c r="D416" s="189"/>
      <c r="E416" s="188"/>
      <c r="F416" s="11"/>
      <c r="G416" s="11"/>
      <c r="H416" s="11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</row>
    <row r="417" ht="11.25" customHeight="1">
      <c r="A417" s="11"/>
      <c r="B417" s="11"/>
      <c r="C417" s="11"/>
      <c r="D417" s="189"/>
      <c r="E417" s="188"/>
      <c r="F417" s="11"/>
      <c r="G417" s="11"/>
      <c r="H417" s="11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</row>
    <row r="418" ht="11.25" customHeight="1">
      <c r="A418" s="11"/>
      <c r="B418" s="11"/>
      <c r="C418" s="11"/>
      <c r="D418" s="189"/>
      <c r="E418" s="188"/>
      <c r="F418" s="11"/>
      <c r="G418" s="11"/>
      <c r="H418" s="11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</row>
    <row r="419" ht="11.25" customHeight="1">
      <c r="A419" s="11"/>
      <c r="B419" s="11"/>
      <c r="C419" s="11"/>
      <c r="D419" s="189"/>
      <c r="E419" s="188"/>
      <c r="F419" s="11"/>
      <c r="G419" s="11"/>
      <c r="H419" s="11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</row>
    <row r="420" ht="11.25" customHeight="1">
      <c r="A420" s="11"/>
      <c r="B420" s="11"/>
      <c r="C420" s="11"/>
      <c r="D420" s="189"/>
      <c r="E420" s="188"/>
      <c r="F420" s="11"/>
      <c r="G420" s="11"/>
      <c r="H420" s="11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</row>
    <row r="421" ht="11.25" customHeight="1">
      <c r="A421" s="11"/>
      <c r="B421" s="11"/>
      <c r="C421" s="11"/>
      <c r="D421" s="189"/>
      <c r="E421" s="188"/>
      <c r="F421" s="11"/>
      <c r="G421" s="11"/>
      <c r="H421" s="11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</row>
    <row r="422" ht="11.25" customHeight="1">
      <c r="A422" s="11"/>
      <c r="B422" s="11"/>
      <c r="C422" s="11"/>
      <c r="D422" s="189"/>
      <c r="E422" s="188"/>
      <c r="F422" s="11"/>
      <c r="G422" s="11"/>
      <c r="H422" s="11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</row>
    <row r="423" ht="11.25" customHeight="1">
      <c r="A423" s="11"/>
      <c r="B423" s="11"/>
      <c r="C423" s="11"/>
      <c r="D423" s="189"/>
      <c r="E423" s="188"/>
      <c r="F423" s="11"/>
      <c r="G423" s="11"/>
      <c r="H423" s="11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</row>
    <row r="424" ht="11.25" customHeight="1">
      <c r="A424" s="11"/>
      <c r="B424" s="11"/>
      <c r="C424" s="11"/>
      <c r="D424" s="189"/>
      <c r="E424" s="188"/>
      <c r="F424" s="11"/>
      <c r="G424" s="11"/>
      <c r="H424" s="11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</row>
    <row r="425" ht="11.25" customHeight="1">
      <c r="A425" s="11"/>
      <c r="B425" s="11"/>
      <c r="C425" s="11"/>
      <c r="D425" s="189"/>
      <c r="E425" s="188"/>
      <c r="F425" s="11"/>
      <c r="G425" s="11"/>
      <c r="H425" s="11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</row>
    <row r="426" ht="11.25" customHeight="1">
      <c r="A426" s="11"/>
      <c r="B426" s="11"/>
      <c r="C426" s="11"/>
      <c r="D426" s="189"/>
      <c r="E426" s="188"/>
      <c r="F426" s="11"/>
      <c r="G426" s="11"/>
      <c r="H426" s="11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</row>
    <row r="427" ht="11.25" customHeight="1">
      <c r="A427" s="11"/>
      <c r="B427" s="11"/>
      <c r="C427" s="11"/>
      <c r="D427" s="189"/>
      <c r="E427" s="188"/>
      <c r="F427" s="11"/>
      <c r="G427" s="11"/>
      <c r="H427" s="11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</row>
    <row r="428" ht="11.25" customHeight="1">
      <c r="A428" s="11"/>
      <c r="B428" s="11"/>
      <c r="C428" s="11"/>
      <c r="D428" s="189"/>
      <c r="E428" s="188"/>
      <c r="F428" s="11"/>
      <c r="G428" s="11"/>
      <c r="H428" s="11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</row>
    <row r="429" ht="11.25" customHeight="1">
      <c r="A429" s="11"/>
      <c r="B429" s="11"/>
      <c r="C429" s="11"/>
      <c r="D429" s="189"/>
      <c r="E429" s="188"/>
      <c r="F429" s="11"/>
      <c r="G429" s="11"/>
      <c r="H429" s="11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</row>
    <row r="430" ht="11.25" customHeight="1">
      <c r="A430" s="11"/>
      <c r="B430" s="11"/>
      <c r="C430" s="11"/>
      <c r="D430" s="189"/>
      <c r="E430" s="188"/>
      <c r="F430" s="11"/>
      <c r="G430" s="11"/>
      <c r="H430" s="11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</row>
    <row r="431" ht="11.25" customHeight="1">
      <c r="A431" s="11"/>
      <c r="B431" s="11"/>
      <c r="C431" s="11"/>
      <c r="D431" s="189"/>
      <c r="E431" s="188"/>
      <c r="F431" s="11"/>
      <c r="G431" s="11"/>
      <c r="H431" s="11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</row>
    <row r="432" ht="11.25" customHeight="1">
      <c r="A432" s="11"/>
      <c r="B432" s="11"/>
      <c r="C432" s="11"/>
      <c r="D432" s="189"/>
      <c r="E432" s="188"/>
      <c r="F432" s="11"/>
      <c r="G432" s="11"/>
      <c r="H432" s="11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</row>
    <row r="433" ht="11.25" customHeight="1">
      <c r="A433" s="11"/>
      <c r="B433" s="11"/>
      <c r="C433" s="11"/>
      <c r="D433" s="189"/>
      <c r="E433" s="188"/>
      <c r="F433" s="11"/>
      <c r="G433" s="11"/>
      <c r="H433" s="11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</row>
    <row r="434" ht="11.25" customHeight="1">
      <c r="A434" s="11"/>
      <c r="B434" s="11"/>
      <c r="C434" s="11"/>
      <c r="D434" s="189"/>
      <c r="E434" s="188"/>
      <c r="F434" s="11"/>
      <c r="G434" s="11"/>
      <c r="H434" s="11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</row>
    <row r="435" ht="11.25" customHeight="1">
      <c r="A435" s="11"/>
      <c r="B435" s="11"/>
      <c r="C435" s="11"/>
      <c r="D435" s="189"/>
      <c r="E435" s="188"/>
      <c r="F435" s="11"/>
      <c r="G435" s="11"/>
      <c r="H435" s="11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</row>
    <row r="436" ht="11.25" customHeight="1">
      <c r="A436" s="11"/>
      <c r="B436" s="11"/>
      <c r="C436" s="11"/>
      <c r="D436" s="189"/>
      <c r="E436" s="188"/>
      <c r="F436" s="11"/>
      <c r="G436" s="11"/>
      <c r="H436" s="11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</row>
    <row r="437" ht="11.25" customHeight="1">
      <c r="A437" s="11"/>
      <c r="B437" s="11"/>
      <c r="C437" s="11"/>
      <c r="D437" s="189"/>
      <c r="E437" s="188"/>
      <c r="F437" s="11"/>
      <c r="G437" s="11"/>
      <c r="H437" s="11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</row>
    <row r="438" ht="11.25" customHeight="1">
      <c r="A438" s="11"/>
      <c r="B438" s="11"/>
      <c r="C438" s="11"/>
      <c r="D438" s="189"/>
      <c r="E438" s="188"/>
      <c r="F438" s="11"/>
      <c r="G438" s="11"/>
      <c r="H438" s="11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</row>
    <row r="439" ht="11.25" customHeight="1">
      <c r="A439" s="11"/>
      <c r="B439" s="11"/>
      <c r="C439" s="11"/>
      <c r="D439" s="189"/>
      <c r="E439" s="188"/>
      <c r="F439" s="11"/>
      <c r="G439" s="11"/>
      <c r="H439" s="11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</row>
    <row r="440" ht="11.25" customHeight="1">
      <c r="A440" s="11"/>
      <c r="B440" s="11"/>
      <c r="C440" s="11"/>
      <c r="D440" s="189"/>
      <c r="E440" s="188"/>
      <c r="F440" s="11"/>
      <c r="G440" s="11"/>
      <c r="H440" s="11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</row>
    <row r="441" ht="11.25" customHeight="1">
      <c r="A441" s="11"/>
      <c r="B441" s="11"/>
      <c r="C441" s="11"/>
      <c r="D441" s="189"/>
      <c r="E441" s="188"/>
      <c r="F441" s="11"/>
      <c r="G441" s="11"/>
      <c r="H441" s="11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</row>
    <row r="442" ht="11.25" customHeight="1">
      <c r="A442" s="11"/>
      <c r="B442" s="11"/>
      <c r="C442" s="11"/>
      <c r="D442" s="189"/>
      <c r="E442" s="188"/>
      <c r="F442" s="11"/>
      <c r="G442" s="11"/>
      <c r="H442" s="11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</row>
    <row r="443" ht="11.25" customHeight="1">
      <c r="A443" s="11"/>
      <c r="B443" s="11"/>
      <c r="C443" s="11"/>
      <c r="D443" s="189"/>
      <c r="E443" s="188"/>
      <c r="F443" s="11"/>
      <c r="G443" s="11"/>
      <c r="H443" s="11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</row>
    <row r="444" ht="11.25" customHeight="1">
      <c r="A444" s="11"/>
      <c r="B444" s="11"/>
      <c r="C444" s="11"/>
      <c r="D444" s="189"/>
      <c r="E444" s="188"/>
      <c r="F444" s="11"/>
      <c r="G444" s="11"/>
      <c r="H444" s="11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</row>
    <row r="445" ht="11.25" customHeight="1">
      <c r="A445" s="11"/>
      <c r="B445" s="11"/>
      <c r="C445" s="11"/>
      <c r="D445" s="189"/>
      <c r="E445" s="188"/>
      <c r="F445" s="11"/>
      <c r="G445" s="11"/>
      <c r="H445" s="11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</row>
    <row r="446" ht="11.25" customHeight="1">
      <c r="A446" s="11"/>
      <c r="B446" s="11"/>
      <c r="C446" s="11"/>
      <c r="D446" s="189"/>
      <c r="E446" s="188"/>
      <c r="F446" s="11"/>
      <c r="G446" s="11"/>
      <c r="H446" s="11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</row>
    <row r="447" ht="11.25" customHeight="1">
      <c r="A447" s="11"/>
      <c r="B447" s="11"/>
      <c r="C447" s="11"/>
      <c r="D447" s="189"/>
      <c r="E447" s="188"/>
      <c r="F447" s="11"/>
      <c r="G447" s="11"/>
      <c r="H447" s="11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</row>
    <row r="448" ht="11.25" customHeight="1">
      <c r="A448" s="11"/>
      <c r="B448" s="11"/>
      <c r="C448" s="11"/>
      <c r="D448" s="189"/>
      <c r="E448" s="188"/>
      <c r="F448" s="11"/>
      <c r="G448" s="11"/>
      <c r="H448" s="11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</row>
    <row r="449" ht="11.25" customHeight="1">
      <c r="A449" s="11"/>
      <c r="B449" s="11"/>
      <c r="C449" s="11"/>
      <c r="D449" s="189"/>
      <c r="E449" s="188"/>
      <c r="F449" s="11"/>
      <c r="G449" s="11"/>
      <c r="H449" s="11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</row>
    <row r="450" ht="11.25" customHeight="1">
      <c r="A450" s="11"/>
      <c r="B450" s="11"/>
      <c r="C450" s="11"/>
      <c r="D450" s="189"/>
      <c r="E450" s="188"/>
      <c r="F450" s="11"/>
      <c r="G450" s="11"/>
      <c r="H450" s="11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</row>
    <row r="451" ht="11.25" customHeight="1">
      <c r="A451" s="11"/>
      <c r="B451" s="11"/>
      <c r="C451" s="11"/>
      <c r="D451" s="189"/>
      <c r="E451" s="188"/>
      <c r="F451" s="11"/>
      <c r="G451" s="11"/>
      <c r="H451" s="11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</row>
    <row r="452" ht="11.25" customHeight="1">
      <c r="A452" s="11"/>
      <c r="B452" s="11"/>
      <c r="C452" s="11"/>
      <c r="D452" s="189"/>
      <c r="E452" s="188"/>
      <c r="F452" s="11"/>
      <c r="G452" s="11"/>
      <c r="H452" s="11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</row>
    <row r="453" ht="11.25" customHeight="1">
      <c r="A453" s="11"/>
      <c r="B453" s="11"/>
      <c r="C453" s="11"/>
      <c r="D453" s="189"/>
      <c r="E453" s="188"/>
      <c r="F453" s="11"/>
      <c r="G453" s="11"/>
      <c r="H453" s="11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</row>
    <row r="454" ht="11.25" customHeight="1">
      <c r="A454" s="11"/>
      <c r="B454" s="11"/>
      <c r="C454" s="11"/>
      <c r="D454" s="189"/>
      <c r="E454" s="188"/>
      <c r="F454" s="11"/>
      <c r="G454" s="11"/>
      <c r="H454" s="11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</row>
    <row r="455" ht="11.25" customHeight="1">
      <c r="A455" s="11"/>
      <c r="B455" s="11"/>
      <c r="C455" s="11"/>
      <c r="D455" s="189"/>
      <c r="E455" s="188"/>
      <c r="F455" s="11"/>
      <c r="G455" s="11"/>
      <c r="H455" s="11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</row>
    <row r="456" ht="11.25" customHeight="1">
      <c r="A456" s="11"/>
      <c r="B456" s="11"/>
      <c r="C456" s="11"/>
      <c r="D456" s="189"/>
      <c r="E456" s="188"/>
      <c r="F456" s="11"/>
      <c r="G456" s="11"/>
      <c r="H456" s="11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</row>
    <row r="457" ht="11.25" customHeight="1">
      <c r="A457" s="11"/>
      <c r="B457" s="11"/>
      <c r="C457" s="11"/>
      <c r="D457" s="189"/>
      <c r="E457" s="188"/>
      <c r="F457" s="11"/>
      <c r="G457" s="11"/>
      <c r="H457" s="11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</row>
    <row r="458" ht="11.25" customHeight="1">
      <c r="A458" s="11"/>
      <c r="B458" s="11"/>
      <c r="C458" s="11"/>
      <c r="D458" s="189"/>
      <c r="E458" s="188"/>
      <c r="F458" s="11"/>
      <c r="G458" s="11"/>
      <c r="H458" s="11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</row>
    <row r="459" ht="11.25" customHeight="1">
      <c r="A459" s="11"/>
      <c r="B459" s="11"/>
      <c r="C459" s="11"/>
      <c r="D459" s="189"/>
      <c r="E459" s="188"/>
      <c r="F459" s="11"/>
      <c r="G459" s="11"/>
      <c r="H459" s="11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</row>
    <row r="460" ht="11.25" customHeight="1">
      <c r="A460" s="11"/>
      <c r="B460" s="11"/>
      <c r="C460" s="11"/>
      <c r="D460" s="189"/>
      <c r="E460" s="188"/>
      <c r="F460" s="11"/>
      <c r="G460" s="11"/>
      <c r="H460" s="11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</row>
    <row r="461" ht="11.25" customHeight="1">
      <c r="A461" s="11"/>
      <c r="B461" s="11"/>
      <c r="C461" s="11"/>
      <c r="D461" s="189"/>
      <c r="E461" s="188"/>
      <c r="F461" s="11"/>
      <c r="G461" s="11"/>
      <c r="H461" s="11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</row>
    <row r="462" ht="11.25" customHeight="1">
      <c r="A462" s="11"/>
      <c r="B462" s="11"/>
      <c r="C462" s="11"/>
      <c r="D462" s="189"/>
      <c r="E462" s="188"/>
      <c r="F462" s="11"/>
      <c r="G462" s="11"/>
      <c r="H462" s="11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</row>
    <row r="463" ht="11.25" customHeight="1">
      <c r="A463" s="11"/>
      <c r="B463" s="11"/>
      <c r="C463" s="11"/>
      <c r="D463" s="189"/>
      <c r="E463" s="188"/>
      <c r="F463" s="11"/>
      <c r="G463" s="11"/>
      <c r="H463" s="11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</row>
    <row r="464" ht="11.25" customHeight="1">
      <c r="A464" s="11"/>
      <c r="B464" s="11"/>
      <c r="C464" s="11"/>
      <c r="D464" s="189"/>
      <c r="E464" s="188"/>
      <c r="F464" s="11"/>
      <c r="G464" s="11"/>
      <c r="H464" s="11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</row>
    <row r="465" ht="11.25" customHeight="1">
      <c r="A465" s="11"/>
      <c r="B465" s="11"/>
      <c r="C465" s="11"/>
      <c r="D465" s="189"/>
      <c r="E465" s="188"/>
      <c r="F465" s="11"/>
      <c r="G465" s="11"/>
      <c r="H465" s="11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</row>
    <row r="466" ht="11.25" customHeight="1">
      <c r="A466" s="11"/>
      <c r="B466" s="11"/>
      <c r="C466" s="11"/>
      <c r="D466" s="189"/>
      <c r="E466" s="188"/>
      <c r="F466" s="11"/>
      <c r="G466" s="11"/>
      <c r="H466" s="11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</row>
    <row r="467" ht="11.25" customHeight="1">
      <c r="A467" s="11"/>
      <c r="B467" s="11"/>
      <c r="C467" s="11"/>
      <c r="D467" s="189"/>
      <c r="E467" s="188"/>
      <c r="F467" s="11"/>
      <c r="G467" s="11"/>
      <c r="H467" s="11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</row>
    <row r="468" ht="11.25" customHeight="1">
      <c r="A468" s="11"/>
      <c r="B468" s="11"/>
      <c r="C468" s="11"/>
      <c r="D468" s="189"/>
      <c r="E468" s="188"/>
      <c r="F468" s="11"/>
      <c r="G468" s="11"/>
      <c r="H468" s="11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</row>
    <row r="469" ht="11.25" customHeight="1">
      <c r="A469" s="11"/>
      <c r="B469" s="11"/>
      <c r="C469" s="11"/>
      <c r="D469" s="189"/>
      <c r="E469" s="188"/>
      <c r="F469" s="11"/>
      <c r="G469" s="11"/>
      <c r="H469" s="11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</row>
    <row r="470" ht="11.25" customHeight="1">
      <c r="A470" s="11"/>
      <c r="B470" s="11"/>
      <c r="C470" s="11"/>
      <c r="D470" s="189"/>
      <c r="E470" s="188"/>
      <c r="F470" s="11"/>
      <c r="G470" s="11"/>
      <c r="H470" s="11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</row>
    <row r="471" ht="11.25" customHeight="1">
      <c r="A471" s="11"/>
      <c r="B471" s="11"/>
      <c r="C471" s="11"/>
      <c r="D471" s="189"/>
      <c r="E471" s="188"/>
      <c r="F471" s="11"/>
      <c r="G471" s="11"/>
      <c r="H471" s="11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</row>
    <row r="472" ht="11.25" customHeight="1">
      <c r="A472" s="11"/>
      <c r="B472" s="11"/>
      <c r="C472" s="11"/>
      <c r="D472" s="189"/>
      <c r="E472" s="188"/>
      <c r="F472" s="11"/>
      <c r="G472" s="11"/>
      <c r="H472" s="11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</row>
    <row r="473" ht="11.25" customHeight="1">
      <c r="A473" s="11"/>
      <c r="B473" s="11"/>
      <c r="C473" s="11"/>
      <c r="D473" s="189"/>
      <c r="E473" s="188"/>
      <c r="F473" s="11"/>
      <c r="G473" s="11"/>
      <c r="H473" s="11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</row>
    <row r="474" ht="11.25" customHeight="1">
      <c r="A474" s="11"/>
      <c r="B474" s="11"/>
      <c r="C474" s="11"/>
      <c r="D474" s="189"/>
      <c r="E474" s="188"/>
      <c r="F474" s="11"/>
      <c r="G474" s="11"/>
      <c r="H474" s="11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  <c r="AA474" s="192"/>
      <c r="AB474" s="192"/>
    </row>
    <row r="475" ht="11.25" customHeight="1">
      <c r="A475" s="11"/>
      <c r="B475" s="11"/>
      <c r="C475" s="11"/>
      <c r="D475" s="189"/>
      <c r="E475" s="188"/>
      <c r="F475" s="11"/>
      <c r="G475" s="11"/>
      <c r="H475" s="11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  <c r="AA475" s="192"/>
      <c r="AB475" s="192"/>
    </row>
    <row r="476" ht="11.25" customHeight="1">
      <c r="A476" s="11"/>
      <c r="B476" s="11"/>
      <c r="C476" s="11"/>
      <c r="D476" s="189"/>
      <c r="E476" s="188"/>
      <c r="F476" s="11"/>
      <c r="G476" s="11"/>
      <c r="H476" s="11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  <c r="AA476" s="192"/>
      <c r="AB476" s="192"/>
    </row>
    <row r="477" ht="11.25" customHeight="1">
      <c r="A477" s="11"/>
      <c r="B477" s="11"/>
      <c r="C477" s="11"/>
      <c r="D477" s="189"/>
      <c r="E477" s="188"/>
      <c r="F477" s="11"/>
      <c r="G477" s="11"/>
      <c r="H477" s="11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  <c r="AA477" s="192"/>
      <c r="AB477" s="192"/>
    </row>
    <row r="478" ht="11.25" customHeight="1">
      <c r="A478" s="11"/>
      <c r="B478" s="11"/>
      <c r="C478" s="11"/>
      <c r="D478" s="189"/>
      <c r="E478" s="188"/>
      <c r="F478" s="11"/>
      <c r="G478" s="11"/>
      <c r="H478" s="11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</row>
    <row r="479" ht="11.25" customHeight="1">
      <c r="A479" s="11"/>
      <c r="B479" s="11"/>
      <c r="C479" s="11"/>
      <c r="D479" s="189"/>
      <c r="E479" s="188"/>
      <c r="F479" s="11"/>
      <c r="G479" s="11"/>
      <c r="H479" s="11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</row>
    <row r="480" ht="11.25" customHeight="1">
      <c r="A480" s="11"/>
      <c r="B480" s="11"/>
      <c r="C480" s="11"/>
      <c r="D480" s="189"/>
      <c r="E480" s="188"/>
      <c r="F480" s="11"/>
      <c r="G480" s="11"/>
      <c r="H480" s="11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2"/>
      <c r="W480" s="192"/>
      <c r="X480" s="192"/>
      <c r="Y480" s="192"/>
      <c r="Z480" s="192"/>
      <c r="AA480" s="192"/>
      <c r="AB480" s="192"/>
    </row>
    <row r="481" ht="11.25" customHeight="1">
      <c r="A481" s="11"/>
      <c r="B481" s="11"/>
      <c r="C481" s="11"/>
      <c r="D481" s="189"/>
      <c r="E481" s="188"/>
      <c r="F481" s="11"/>
      <c r="G481" s="11"/>
      <c r="H481" s="11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</row>
    <row r="482" ht="11.25" customHeight="1">
      <c r="A482" s="11"/>
      <c r="B482" s="11"/>
      <c r="C482" s="11"/>
      <c r="D482" s="189"/>
      <c r="E482" s="188"/>
      <c r="F482" s="11"/>
      <c r="G482" s="11"/>
      <c r="H482" s="11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  <c r="AA482" s="192"/>
      <c r="AB482" s="192"/>
    </row>
    <row r="483" ht="11.25" customHeight="1">
      <c r="A483" s="11"/>
      <c r="B483" s="11"/>
      <c r="C483" s="11"/>
      <c r="D483" s="189"/>
      <c r="E483" s="188"/>
      <c r="F483" s="11"/>
      <c r="G483" s="11"/>
      <c r="H483" s="11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</row>
    <row r="484" ht="11.25" customHeight="1">
      <c r="A484" s="11"/>
      <c r="B484" s="11"/>
      <c r="C484" s="11"/>
      <c r="D484" s="189"/>
      <c r="E484" s="188"/>
      <c r="F484" s="11"/>
      <c r="G484" s="11"/>
      <c r="H484" s="11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  <c r="AA484" s="192"/>
      <c r="AB484" s="192"/>
    </row>
    <row r="485" ht="11.25" customHeight="1">
      <c r="A485" s="11"/>
      <c r="B485" s="11"/>
      <c r="C485" s="11"/>
      <c r="D485" s="189"/>
      <c r="E485" s="188"/>
      <c r="F485" s="11"/>
      <c r="G485" s="11"/>
      <c r="H485" s="11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  <c r="AA485" s="192"/>
      <c r="AB485" s="192"/>
    </row>
    <row r="486" ht="11.25" customHeight="1">
      <c r="A486" s="11"/>
      <c r="B486" s="11"/>
      <c r="C486" s="11"/>
      <c r="D486" s="189"/>
      <c r="E486" s="188"/>
      <c r="F486" s="11"/>
      <c r="G486" s="11"/>
      <c r="H486" s="11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</row>
    <row r="487" ht="11.25" customHeight="1">
      <c r="A487" s="11"/>
      <c r="B487" s="11"/>
      <c r="C487" s="11"/>
      <c r="D487" s="189"/>
      <c r="E487" s="188"/>
      <c r="F487" s="11"/>
      <c r="G487" s="11"/>
      <c r="H487" s="11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  <c r="AA487" s="192"/>
      <c r="AB487" s="192"/>
    </row>
    <row r="488" ht="11.25" customHeight="1">
      <c r="A488" s="11"/>
      <c r="B488" s="11"/>
      <c r="C488" s="11"/>
      <c r="D488" s="189"/>
      <c r="E488" s="188"/>
      <c r="F488" s="11"/>
      <c r="G488" s="11"/>
      <c r="H488" s="11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  <c r="AA488" s="192"/>
      <c r="AB488" s="192"/>
    </row>
    <row r="489" ht="11.25" customHeight="1">
      <c r="A489" s="11"/>
      <c r="B489" s="11"/>
      <c r="C489" s="11"/>
      <c r="D489" s="189"/>
      <c r="E489" s="188"/>
      <c r="F489" s="11"/>
      <c r="G489" s="11"/>
      <c r="H489" s="11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</row>
    <row r="490" ht="11.25" customHeight="1">
      <c r="A490" s="11"/>
      <c r="B490" s="11"/>
      <c r="C490" s="11"/>
      <c r="D490" s="189"/>
      <c r="E490" s="188"/>
      <c r="F490" s="11"/>
      <c r="G490" s="11"/>
      <c r="H490" s="11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  <c r="AA490" s="192"/>
      <c r="AB490" s="192"/>
    </row>
    <row r="491" ht="11.25" customHeight="1">
      <c r="A491" s="11"/>
      <c r="B491" s="11"/>
      <c r="C491" s="11"/>
      <c r="D491" s="189"/>
      <c r="E491" s="188"/>
      <c r="F491" s="11"/>
      <c r="G491" s="11"/>
      <c r="H491" s="11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  <c r="AA491" s="192"/>
      <c r="AB491" s="192"/>
    </row>
    <row r="492" ht="11.25" customHeight="1">
      <c r="A492" s="11"/>
      <c r="B492" s="11"/>
      <c r="C492" s="11"/>
      <c r="D492" s="189"/>
      <c r="E492" s="188"/>
      <c r="F492" s="11"/>
      <c r="G492" s="11"/>
      <c r="H492" s="11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  <c r="AA492" s="192"/>
      <c r="AB492" s="192"/>
    </row>
    <row r="493" ht="11.25" customHeight="1">
      <c r="A493" s="11"/>
      <c r="B493" s="11"/>
      <c r="C493" s="11"/>
      <c r="D493" s="189"/>
      <c r="E493" s="188"/>
      <c r="F493" s="11"/>
      <c r="G493" s="11"/>
      <c r="H493" s="11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  <c r="AA493" s="192"/>
      <c r="AB493" s="192"/>
    </row>
    <row r="494" ht="11.25" customHeight="1">
      <c r="A494" s="11"/>
      <c r="B494" s="11"/>
      <c r="C494" s="11"/>
      <c r="D494" s="189"/>
      <c r="E494" s="188"/>
      <c r="F494" s="11"/>
      <c r="G494" s="11"/>
      <c r="H494" s="11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  <c r="AA494" s="192"/>
      <c r="AB494" s="192"/>
    </row>
    <row r="495" ht="11.25" customHeight="1">
      <c r="A495" s="11"/>
      <c r="B495" s="11"/>
      <c r="C495" s="11"/>
      <c r="D495" s="189"/>
      <c r="E495" s="188"/>
      <c r="F495" s="11"/>
      <c r="G495" s="11"/>
      <c r="H495" s="11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</row>
    <row r="496" ht="11.25" customHeight="1">
      <c r="A496" s="11"/>
      <c r="B496" s="11"/>
      <c r="C496" s="11"/>
      <c r="D496" s="189"/>
      <c r="E496" s="188"/>
      <c r="F496" s="11"/>
      <c r="G496" s="11"/>
      <c r="H496" s="11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  <c r="AA496" s="192"/>
      <c r="AB496" s="192"/>
    </row>
    <row r="497" ht="11.25" customHeight="1">
      <c r="A497" s="11"/>
      <c r="B497" s="11"/>
      <c r="C497" s="11"/>
      <c r="D497" s="189"/>
      <c r="E497" s="188"/>
      <c r="F497" s="11"/>
      <c r="G497" s="11"/>
      <c r="H497" s="11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  <c r="AA497" s="192"/>
      <c r="AB497" s="192"/>
    </row>
    <row r="498" ht="11.25" customHeight="1">
      <c r="A498" s="11"/>
      <c r="B498" s="11"/>
      <c r="C498" s="11"/>
      <c r="D498" s="189"/>
      <c r="E498" s="188"/>
      <c r="F498" s="11"/>
      <c r="G498" s="11"/>
      <c r="H498" s="11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  <c r="AA498" s="192"/>
      <c r="AB498" s="192"/>
    </row>
    <row r="499" ht="11.25" customHeight="1">
      <c r="A499" s="11"/>
      <c r="B499" s="11"/>
      <c r="C499" s="11"/>
      <c r="D499" s="189"/>
      <c r="E499" s="188"/>
      <c r="F499" s="11"/>
      <c r="G499" s="11"/>
      <c r="H499" s="11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  <c r="AA499" s="192"/>
      <c r="AB499" s="192"/>
    </row>
    <row r="500" ht="11.25" customHeight="1">
      <c r="A500" s="11"/>
      <c r="B500" s="11"/>
      <c r="C500" s="11"/>
      <c r="D500" s="189"/>
      <c r="E500" s="188"/>
      <c r="F500" s="11"/>
      <c r="G500" s="11"/>
      <c r="H500" s="11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  <c r="AA500" s="192"/>
      <c r="AB500" s="192"/>
    </row>
    <row r="501" ht="11.25" customHeight="1">
      <c r="A501" s="11"/>
      <c r="B501" s="11"/>
      <c r="C501" s="11"/>
      <c r="D501" s="189"/>
      <c r="E501" s="188"/>
      <c r="F501" s="11"/>
      <c r="G501" s="11"/>
      <c r="H501" s="11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  <c r="AA501" s="192"/>
      <c r="AB501" s="192"/>
    </row>
    <row r="502" ht="11.25" customHeight="1">
      <c r="A502" s="11"/>
      <c r="B502" s="11"/>
      <c r="C502" s="11"/>
      <c r="D502" s="189"/>
      <c r="E502" s="188"/>
      <c r="F502" s="11"/>
      <c r="G502" s="11"/>
      <c r="H502" s="11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</row>
    <row r="503" ht="11.25" customHeight="1">
      <c r="A503" s="11"/>
      <c r="B503" s="11"/>
      <c r="C503" s="11"/>
      <c r="D503" s="189"/>
      <c r="E503" s="188"/>
      <c r="F503" s="11"/>
      <c r="G503" s="11"/>
      <c r="H503" s="11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</row>
    <row r="504" ht="11.25" customHeight="1">
      <c r="A504" s="11"/>
      <c r="B504" s="11"/>
      <c r="C504" s="11"/>
      <c r="D504" s="189"/>
      <c r="E504" s="188"/>
      <c r="F504" s="11"/>
      <c r="G504" s="11"/>
      <c r="H504" s="11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  <c r="AA504" s="192"/>
      <c r="AB504" s="192"/>
    </row>
    <row r="505" ht="11.25" customHeight="1">
      <c r="A505" s="11"/>
      <c r="B505" s="11"/>
      <c r="C505" s="11"/>
      <c r="D505" s="189"/>
      <c r="E505" s="188"/>
      <c r="F505" s="11"/>
      <c r="G505" s="11"/>
      <c r="H505" s="11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  <c r="AA505" s="192"/>
      <c r="AB505" s="192"/>
    </row>
    <row r="506" ht="11.25" customHeight="1">
      <c r="A506" s="11"/>
      <c r="B506" s="11"/>
      <c r="C506" s="11"/>
      <c r="D506" s="189"/>
      <c r="E506" s="188"/>
      <c r="F506" s="11"/>
      <c r="G506" s="11"/>
      <c r="H506" s="11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  <c r="AA506" s="192"/>
      <c r="AB506" s="192"/>
    </row>
    <row r="507" ht="11.25" customHeight="1">
      <c r="A507" s="11"/>
      <c r="B507" s="11"/>
      <c r="C507" s="11"/>
      <c r="D507" s="189"/>
      <c r="E507" s="188"/>
      <c r="F507" s="11"/>
      <c r="G507" s="11"/>
      <c r="H507" s="11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  <c r="AA507" s="192"/>
      <c r="AB507" s="192"/>
    </row>
    <row r="508" ht="11.25" customHeight="1">
      <c r="A508" s="11"/>
      <c r="B508" s="11"/>
      <c r="C508" s="11"/>
      <c r="D508" s="189"/>
      <c r="E508" s="188"/>
      <c r="F508" s="11"/>
      <c r="G508" s="11"/>
      <c r="H508" s="11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/>
      <c r="W508" s="192"/>
      <c r="X508" s="192"/>
      <c r="Y508" s="192"/>
      <c r="Z508" s="192"/>
      <c r="AA508" s="192"/>
      <c r="AB508" s="192"/>
    </row>
    <row r="509" ht="11.25" customHeight="1">
      <c r="A509" s="11"/>
      <c r="B509" s="11"/>
      <c r="C509" s="11"/>
      <c r="D509" s="189"/>
      <c r="E509" s="188"/>
      <c r="F509" s="11"/>
      <c r="G509" s="11"/>
      <c r="H509" s="11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</row>
    <row r="510" ht="11.25" customHeight="1">
      <c r="A510" s="11"/>
      <c r="B510" s="11"/>
      <c r="C510" s="11"/>
      <c r="D510" s="189"/>
      <c r="E510" s="188"/>
      <c r="F510" s="11"/>
      <c r="G510" s="11"/>
      <c r="H510" s="11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  <c r="AA510" s="192"/>
      <c r="AB510" s="192"/>
    </row>
    <row r="511" ht="11.25" customHeight="1">
      <c r="A511" s="11"/>
      <c r="B511" s="11"/>
      <c r="C511" s="11"/>
      <c r="D511" s="189"/>
      <c r="E511" s="188"/>
      <c r="F511" s="11"/>
      <c r="G511" s="11"/>
      <c r="H511" s="11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  <c r="AA511" s="192"/>
      <c r="AB511" s="192"/>
    </row>
    <row r="512" ht="11.25" customHeight="1">
      <c r="A512" s="11"/>
      <c r="B512" s="11"/>
      <c r="C512" s="11"/>
      <c r="D512" s="189"/>
      <c r="E512" s="188"/>
      <c r="F512" s="11"/>
      <c r="G512" s="11"/>
      <c r="H512" s="11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  <c r="AA512" s="192"/>
      <c r="AB512" s="192"/>
    </row>
    <row r="513" ht="11.25" customHeight="1">
      <c r="A513" s="11"/>
      <c r="B513" s="11"/>
      <c r="C513" s="11"/>
      <c r="D513" s="189"/>
      <c r="E513" s="188"/>
      <c r="F513" s="11"/>
      <c r="G513" s="11"/>
      <c r="H513" s="11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  <c r="AA513" s="192"/>
      <c r="AB513" s="192"/>
    </row>
    <row r="514" ht="11.25" customHeight="1">
      <c r="A514" s="11"/>
      <c r="B514" s="11"/>
      <c r="C514" s="11"/>
      <c r="D514" s="189"/>
      <c r="E514" s="188"/>
      <c r="F514" s="11"/>
      <c r="G514" s="11"/>
      <c r="H514" s="11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  <c r="AA514" s="192"/>
      <c r="AB514" s="192"/>
    </row>
    <row r="515" ht="11.25" customHeight="1">
      <c r="A515" s="11"/>
      <c r="B515" s="11"/>
      <c r="C515" s="11"/>
      <c r="D515" s="189"/>
      <c r="E515" s="188"/>
      <c r="F515" s="11"/>
      <c r="G515" s="11"/>
      <c r="H515" s="11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  <c r="AA515" s="192"/>
      <c r="AB515" s="192"/>
    </row>
    <row r="516" ht="11.25" customHeight="1">
      <c r="A516" s="11"/>
      <c r="B516" s="11"/>
      <c r="C516" s="11"/>
      <c r="D516" s="189"/>
      <c r="E516" s="188"/>
      <c r="F516" s="11"/>
      <c r="G516" s="11"/>
      <c r="H516" s="11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/>
      <c r="AA516" s="192"/>
      <c r="AB516" s="192"/>
    </row>
    <row r="517" ht="11.25" customHeight="1">
      <c r="A517" s="11"/>
      <c r="B517" s="11"/>
      <c r="C517" s="11"/>
      <c r="D517" s="189"/>
      <c r="E517" s="188"/>
      <c r="F517" s="11"/>
      <c r="G517" s="11"/>
      <c r="H517" s="11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  <c r="AA517" s="192"/>
      <c r="AB517" s="192"/>
    </row>
    <row r="518" ht="11.25" customHeight="1">
      <c r="A518" s="11"/>
      <c r="B518" s="11"/>
      <c r="C518" s="11"/>
      <c r="D518" s="189"/>
      <c r="E518" s="188"/>
      <c r="F518" s="11"/>
      <c r="G518" s="11"/>
      <c r="H518" s="11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</row>
    <row r="519" ht="11.25" customHeight="1">
      <c r="A519" s="11"/>
      <c r="B519" s="11"/>
      <c r="C519" s="11"/>
      <c r="D519" s="189"/>
      <c r="E519" s="188"/>
      <c r="F519" s="11"/>
      <c r="G519" s="11"/>
      <c r="H519" s="11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  <c r="AA519" s="192"/>
      <c r="AB519" s="192"/>
    </row>
    <row r="520" ht="11.25" customHeight="1">
      <c r="A520" s="11"/>
      <c r="B520" s="11"/>
      <c r="C520" s="11"/>
      <c r="D520" s="189"/>
      <c r="E520" s="188"/>
      <c r="F520" s="11"/>
      <c r="G520" s="11"/>
      <c r="H520" s="11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  <c r="AA520" s="192"/>
      <c r="AB520" s="192"/>
    </row>
    <row r="521" ht="11.25" customHeight="1">
      <c r="A521" s="11"/>
      <c r="B521" s="11"/>
      <c r="C521" s="11"/>
      <c r="D521" s="189"/>
      <c r="E521" s="188"/>
      <c r="F521" s="11"/>
      <c r="G521" s="11"/>
      <c r="H521" s="11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</row>
    <row r="522" ht="11.25" customHeight="1">
      <c r="A522" s="11"/>
      <c r="B522" s="11"/>
      <c r="C522" s="11"/>
      <c r="D522" s="189"/>
      <c r="E522" s="188"/>
      <c r="F522" s="11"/>
      <c r="G522" s="11"/>
      <c r="H522" s="11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2"/>
      <c r="T522" s="192"/>
      <c r="U522" s="192"/>
      <c r="V522" s="192"/>
      <c r="W522" s="192"/>
      <c r="X522" s="192"/>
      <c r="Y522" s="192"/>
      <c r="Z522" s="192"/>
      <c r="AA522" s="192"/>
      <c r="AB522" s="192"/>
    </row>
    <row r="523" ht="11.25" customHeight="1">
      <c r="A523" s="11"/>
      <c r="B523" s="11"/>
      <c r="C523" s="11"/>
      <c r="D523" s="189"/>
      <c r="E523" s="188"/>
      <c r="F523" s="11"/>
      <c r="G523" s="11"/>
      <c r="H523" s="11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  <c r="AA523" s="192"/>
      <c r="AB523" s="192"/>
    </row>
    <row r="524" ht="11.25" customHeight="1">
      <c r="A524" s="11"/>
      <c r="B524" s="11"/>
      <c r="C524" s="11"/>
      <c r="D524" s="189"/>
      <c r="E524" s="188"/>
      <c r="F524" s="11"/>
      <c r="G524" s="11"/>
      <c r="H524" s="11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  <c r="AA524" s="192"/>
      <c r="AB524" s="192"/>
    </row>
    <row r="525" ht="11.25" customHeight="1">
      <c r="A525" s="11"/>
      <c r="B525" s="11"/>
      <c r="C525" s="11"/>
      <c r="D525" s="189"/>
      <c r="E525" s="188"/>
      <c r="F525" s="11"/>
      <c r="G525" s="11"/>
      <c r="H525" s="11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  <c r="AA525" s="192"/>
      <c r="AB525" s="192"/>
    </row>
    <row r="526" ht="11.25" customHeight="1">
      <c r="A526" s="11"/>
      <c r="B526" s="11"/>
      <c r="C526" s="11"/>
      <c r="D526" s="189"/>
      <c r="E526" s="188"/>
      <c r="F526" s="11"/>
      <c r="G526" s="11"/>
      <c r="H526" s="11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  <c r="AA526" s="192"/>
      <c r="AB526" s="192"/>
    </row>
    <row r="527" ht="11.25" customHeight="1">
      <c r="A527" s="11"/>
      <c r="B527" s="11"/>
      <c r="C527" s="11"/>
      <c r="D527" s="189"/>
      <c r="E527" s="188"/>
      <c r="F527" s="11"/>
      <c r="G527" s="11"/>
      <c r="H527" s="11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</row>
    <row r="528" ht="11.25" customHeight="1">
      <c r="A528" s="11"/>
      <c r="B528" s="11"/>
      <c r="C528" s="11"/>
      <c r="D528" s="189"/>
      <c r="E528" s="188"/>
      <c r="F528" s="11"/>
      <c r="G528" s="11"/>
      <c r="H528" s="11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</row>
    <row r="529" ht="11.25" customHeight="1">
      <c r="A529" s="11"/>
      <c r="B529" s="11"/>
      <c r="C529" s="11"/>
      <c r="D529" s="189"/>
      <c r="E529" s="188"/>
      <c r="F529" s="11"/>
      <c r="G529" s="11"/>
      <c r="H529" s="11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</row>
    <row r="530" ht="11.25" customHeight="1">
      <c r="A530" s="11"/>
      <c r="B530" s="11"/>
      <c r="C530" s="11"/>
      <c r="D530" s="189"/>
      <c r="E530" s="188"/>
      <c r="F530" s="11"/>
      <c r="G530" s="11"/>
      <c r="H530" s="11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</row>
    <row r="531" ht="11.25" customHeight="1">
      <c r="A531" s="11"/>
      <c r="B531" s="11"/>
      <c r="C531" s="11"/>
      <c r="D531" s="189"/>
      <c r="E531" s="188"/>
      <c r="F531" s="11"/>
      <c r="G531" s="11"/>
      <c r="H531" s="11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</row>
    <row r="532" ht="11.25" customHeight="1">
      <c r="A532" s="11"/>
      <c r="B532" s="11"/>
      <c r="C532" s="11"/>
      <c r="D532" s="189"/>
      <c r="E532" s="188"/>
      <c r="F532" s="11"/>
      <c r="G532" s="11"/>
      <c r="H532" s="11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</row>
    <row r="533" ht="11.25" customHeight="1">
      <c r="A533" s="11"/>
      <c r="B533" s="11"/>
      <c r="C533" s="11"/>
      <c r="D533" s="189"/>
      <c r="E533" s="188"/>
      <c r="F533" s="11"/>
      <c r="G533" s="11"/>
      <c r="H533" s="11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</row>
    <row r="534" ht="11.25" customHeight="1">
      <c r="A534" s="11"/>
      <c r="B534" s="11"/>
      <c r="C534" s="11"/>
      <c r="D534" s="189"/>
      <c r="E534" s="188"/>
      <c r="F534" s="11"/>
      <c r="G534" s="11"/>
      <c r="H534" s="11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</row>
    <row r="535" ht="11.25" customHeight="1">
      <c r="A535" s="11"/>
      <c r="B535" s="11"/>
      <c r="C535" s="11"/>
      <c r="D535" s="189"/>
      <c r="E535" s="188"/>
      <c r="F535" s="11"/>
      <c r="G535" s="11"/>
      <c r="H535" s="11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</row>
    <row r="536" ht="11.25" customHeight="1">
      <c r="A536" s="11"/>
      <c r="B536" s="11"/>
      <c r="C536" s="11"/>
      <c r="D536" s="189"/>
      <c r="E536" s="188"/>
      <c r="F536" s="11"/>
      <c r="G536" s="11"/>
      <c r="H536" s="11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</row>
    <row r="537" ht="11.25" customHeight="1">
      <c r="A537" s="11"/>
      <c r="B537" s="11"/>
      <c r="C537" s="11"/>
      <c r="D537" s="189"/>
      <c r="E537" s="188"/>
      <c r="F537" s="11"/>
      <c r="G537" s="11"/>
      <c r="H537" s="11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</row>
    <row r="538" ht="11.25" customHeight="1">
      <c r="A538" s="11"/>
      <c r="B538" s="11"/>
      <c r="C538" s="11"/>
      <c r="D538" s="189"/>
      <c r="E538" s="188"/>
      <c r="F538" s="11"/>
      <c r="G538" s="11"/>
      <c r="H538" s="11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</row>
    <row r="539" ht="11.25" customHeight="1">
      <c r="A539" s="11"/>
      <c r="B539" s="11"/>
      <c r="C539" s="11"/>
      <c r="D539" s="189"/>
      <c r="E539" s="188"/>
      <c r="F539" s="11"/>
      <c r="G539" s="11"/>
      <c r="H539" s="11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</row>
    <row r="540" ht="11.25" customHeight="1">
      <c r="A540" s="11"/>
      <c r="B540" s="11"/>
      <c r="C540" s="11"/>
      <c r="D540" s="189"/>
      <c r="E540" s="188"/>
      <c r="F540" s="11"/>
      <c r="G540" s="11"/>
      <c r="H540" s="11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  <c r="AA540" s="192"/>
      <c r="AB540" s="192"/>
    </row>
    <row r="541" ht="11.25" customHeight="1">
      <c r="A541" s="11"/>
      <c r="B541" s="11"/>
      <c r="C541" s="11"/>
      <c r="D541" s="189"/>
      <c r="E541" s="188"/>
      <c r="F541" s="11"/>
      <c r="G541" s="11"/>
      <c r="H541" s="11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</row>
    <row r="542" ht="11.25" customHeight="1">
      <c r="A542" s="11"/>
      <c r="B542" s="11"/>
      <c r="C542" s="11"/>
      <c r="D542" s="189"/>
      <c r="E542" s="188"/>
      <c r="F542" s="11"/>
      <c r="G542" s="11"/>
      <c r="H542" s="11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</row>
    <row r="543" ht="11.25" customHeight="1">
      <c r="A543" s="11"/>
      <c r="B543" s="11"/>
      <c r="C543" s="11"/>
      <c r="D543" s="189"/>
      <c r="E543" s="188"/>
      <c r="F543" s="11"/>
      <c r="G543" s="11"/>
      <c r="H543" s="11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</row>
    <row r="544" ht="11.25" customHeight="1">
      <c r="A544" s="11"/>
      <c r="B544" s="11"/>
      <c r="C544" s="11"/>
      <c r="D544" s="189"/>
      <c r="E544" s="188"/>
      <c r="F544" s="11"/>
      <c r="G544" s="11"/>
      <c r="H544" s="11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</row>
    <row r="545" ht="11.25" customHeight="1">
      <c r="A545" s="11"/>
      <c r="B545" s="11"/>
      <c r="C545" s="11"/>
      <c r="D545" s="189"/>
      <c r="E545" s="188"/>
      <c r="F545" s="11"/>
      <c r="G545" s="11"/>
      <c r="H545" s="11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</row>
    <row r="546" ht="11.25" customHeight="1">
      <c r="A546" s="11"/>
      <c r="B546" s="11"/>
      <c r="C546" s="11"/>
      <c r="D546" s="189"/>
      <c r="E546" s="188"/>
      <c r="F546" s="11"/>
      <c r="G546" s="11"/>
      <c r="H546" s="11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</row>
    <row r="547" ht="11.25" customHeight="1">
      <c r="A547" s="11"/>
      <c r="B547" s="11"/>
      <c r="C547" s="11"/>
      <c r="D547" s="189"/>
      <c r="E547" s="188"/>
      <c r="F547" s="11"/>
      <c r="G547" s="11"/>
      <c r="H547" s="11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</row>
    <row r="548" ht="11.25" customHeight="1">
      <c r="A548" s="11"/>
      <c r="B548" s="11"/>
      <c r="C548" s="11"/>
      <c r="D548" s="189"/>
      <c r="E548" s="188"/>
      <c r="F548" s="11"/>
      <c r="G548" s="11"/>
      <c r="H548" s="11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</row>
    <row r="549" ht="11.25" customHeight="1">
      <c r="A549" s="11"/>
      <c r="B549" s="11"/>
      <c r="C549" s="11"/>
      <c r="D549" s="189"/>
      <c r="E549" s="188"/>
      <c r="F549" s="11"/>
      <c r="G549" s="11"/>
      <c r="H549" s="11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</row>
    <row r="550" ht="11.25" customHeight="1">
      <c r="A550" s="11"/>
      <c r="B550" s="11"/>
      <c r="C550" s="11"/>
      <c r="D550" s="189"/>
      <c r="E550" s="188"/>
      <c r="F550" s="11"/>
      <c r="G550" s="11"/>
      <c r="H550" s="11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  <c r="AA550" s="192"/>
      <c r="AB550" s="192"/>
    </row>
    <row r="551" ht="11.25" customHeight="1">
      <c r="A551" s="11"/>
      <c r="B551" s="11"/>
      <c r="C551" s="11"/>
      <c r="D551" s="189"/>
      <c r="E551" s="188"/>
      <c r="F551" s="11"/>
      <c r="G551" s="11"/>
      <c r="H551" s="11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</row>
    <row r="552" ht="11.25" customHeight="1">
      <c r="A552" s="11"/>
      <c r="B552" s="11"/>
      <c r="C552" s="11"/>
      <c r="D552" s="189"/>
      <c r="E552" s="188"/>
      <c r="F552" s="11"/>
      <c r="G552" s="11"/>
      <c r="H552" s="11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</row>
    <row r="553" ht="11.25" customHeight="1">
      <c r="A553" s="11"/>
      <c r="B553" s="11"/>
      <c r="C553" s="11"/>
      <c r="D553" s="189"/>
      <c r="E553" s="188"/>
      <c r="F553" s="11"/>
      <c r="G553" s="11"/>
      <c r="H553" s="11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</row>
    <row r="554" ht="11.25" customHeight="1">
      <c r="A554" s="11"/>
      <c r="B554" s="11"/>
      <c r="C554" s="11"/>
      <c r="D554" s="189"/>
      <c r="E554" s="188"/>
      <c r="F554" s="11"/>
      <c r="G554" s="11"/>
      <c r="H554" s="11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</row>
    <row r="555" ht="11.25" customHeight="1">
      <c r="A555" s="11"/>
      <c r="B555" s="11"/>
      <c r="C555" s="11"/>
      <c r="D555" s="189"/>
      <c r="E555" s="188"/>
      <c r="F555" s="11"/>
      <c r="G555" s="11"/>
      <c r="H555" s="11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</row>
    <row r="556" ht="11.25" customHeight="1">
      <c r="A556" s="11"/>
      <c r="B556" s="11"/>
      <c r="C556" s="11"/>
      <c r="D556" s="189"/>
      <c r="E556" s="188"/>
      <c r="F556" s="11"/>
      <c r="G556" s="11"/>
      <c r="H556" s="11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</row>
    <row r="557" ht="11.25" customHeight="1">
      <c r="A557" s="11"/>
      <c r="B557" s="11"/>
      <c r="C557" s="11"/>
      <c r="D557" s="189"/>
      <c r="E557" s="188"/>
      <c r="F557" s="11"/>
      <c r="G557" s="11"/>
      <c r="H557" s="11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</row>
    <row r="558" ht="11.25" customHeight="1">
      <c r="A558" s="11"/>
      <c r="B558" s="11"/>
      <c r="C558" s="11"/>
      <c r="D558" s="189"/>
      <c r="E558" s="188"/>
      <c r="F558" s="11"/>
      <c r="G558" s="11"/>
      <c r="H558" s="11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</row>
    <row r="559" ht="11.25" customHeight="1">
      <c r="A559" s="11"/>
      <c r="B559" s="11"/>
      <c r="C559" s="11"/>
      <c r="D559" s="189"/>
      <c r="E559" s="188"/>
      <c r="F559" s="11"/>
      <c r="G559" s="11"/>
      <c r="H559" s="11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</row>
    <row r="560" ht="11.25" customHeight="1">
      <c r="A560" s="11"/>
      <c r="B560" s="11"/>
      <c r="C560" s="11"/>
      <c r="D560" s="189"/>
      <c r="E560" s="188"/>
      <c r="F560" s="11"/>
      <c r="G560" s="11"/>
      <c r="H560" s="11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</row>
    <row r="561" ht="11.25" customHeight="1">
      <c r="A561" s="11"/>
      <c r="B561" s="11"/>
      <c r="C561" s="11"/>
      <c r="D561" s="189"/>
      <c r="E561" s="188"/>
      <c r="F561" s="11"/>
      <c r="G561" s="11"/>
      <c r="H561" s="11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  <c r="AA561" s="192"/>
      <c r="AB561" s="192"/>
    </row>
    <row r="562" ht="11.25" customHeight="1">
      <c r="A562" s="11"/>
      <c r="B562" s="11"/>
      <c r="C562" s="11"/>
      <c r="D562" s="189"/>
      <c r="E562" s="188"/>
      <c r="F562" s="11"/>
      <c r="G562" s="11"/>
      <c r="H562" s="11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  <c r="AA562" s="192"/>
      <c r="AB562" s="192"/>
    </row>
    <row r="563" ht="11.25" customHeight="1">
      <c r="A563" s="11"/>
      <c r="B563" s="11"/>
      <c r="C563" s="11"/>
      <c r="D563" s="189"/>
      <c r="E563" s="188"/>
      <c r="F563" s="11"/>
      <c r="G563" s="11"/>
      <c r="H563" s="11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  <c r="AA563" s="192"/>
      <c r="AB563" s="192"/>
    </row>
    <row r="564" ht="11.25" customHeight="1">
      <c r="A564" s="11"/>
      <c r="B564" s="11"/>
      <c r="C564" s="11"/>
      <c r="D564" s="189"/>
      <c r="E564" s="188"/>
      <c r="F564" s="11"/>
      <c r="G564" s="11"/>
      <c r="H564" s="11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</row>
    <row r="565" ht="11.25" customHeight="1">
      <c r="A565" s="11"/>
      <c r="B565" s="11"/>
      <c r="C565" s="11"/>
      <c r="D565" s="189"/>
      <c r="E565" s="188"/>
      <c r="F565" s="11"/>
      <c r="G565" s="11"/>
      <c r="H565" s="11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</row>
    <row r="566" ht="11.25" customHeight="1">
      <c r="A566" s="11"/>
      <c r="B566" s="11"/>
      <c r="C566" s="11"/>
      <c r="D566" s="189"/>
      <c r="E566" s="188"/>
      <c r="F566" s="11"/>
      <c r="G566" s="11"/>
      <c r="H566" s="11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</row>
    <row r="567" ht="11.25" customHeight="1">
      <c r="A567" s="11"/>
      <c r="B567" s="11"/>
      <c r="C567" s="11"/>
      <c r="D567" s="189"/>
      <c r="E567" s="188"/>
      <c r="F567" s="11"/>
      <c r="G567" s="11"/>
      <c r="H567" s="11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</row>
    <row r="568" ht="11.25" customHeight="1">
      <c r="A568" s="11"/>
      <c r="B568" s="11"/>
      <c r="C568" s="11"/>
      <c r="D568" s="189"/>
      <c r="E568" s="188"/>
      <c r="F568" s="11"/>
      <c r="G568" s="11"/>
      <c r="H568" s="11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</row>
    <row r="569" ht="11.25" customHeight="1">
      <c r="A569" s="11"/>
      <c r="B569" s="11"/>
      <c r="C569" s="11"/>
      <c r="D569" s="189"/>
      <c r="E569" s="188"/>
      <c r="F569" s="11"/>
      <c r="G569" s="11"/>
      <c r="H569" s="11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</row>
    <row r="570" ht="11.25" customHeight="1">
      <c r="A570" s="11"/>
      <c r="B570" s="11"/>
      <c r="C570" s="11"/>
      <c r="D570" s="189"/>
      <c r="E570" s="188"/>
      <c r="F570" s="11"/>
      <c r="G570" s="11"/>
      <c r="H570" s="11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</row>
    <row r="571" ht="11.25" customHeight="1">
      <c r="A571" s="11"/>
      <c r="B571" s="11"/>
      <c r="C571" s="11"/>
      <c r="D571" s="189"/>
      <c r="E571" s="188"/>
      <c r="F571" s="11"/>
      <c r="G571" s="11"/>
      <c r="H571" s="11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</row>
    <row r="572" ht="11.25" customHeight="1">
      <c r="A572" s="11"/>
      <c r="B572" s="11"/>
      <c r="C572" s="11"/>
      <c r="D572" s="189"/>
      <c r="E572" s="188"/>
      <c r="F572" s="11"/>
      <c r="G572" s="11"/>
      <c r="H572" s="11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</row>
    <row r="573" ht="11.25" customHeight="1">
      <c r="A573" s="11"/>
      <c r="B573" s="11"/>
      <c r="C573" s="11"/>
      <c r="D573" s="189"/>
      <c r="E573" s="188"/>
      <c r="F573" s="11"/>
      <c r="G573" s="11"/>
      <c r="H573" s="11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  <c r="AA573" s="192"/>
      <c r="AB573" s="192"/>
    </row>
    <row r="574" ht="11.25" customHeight="1">
      <c r="A574" s="11"/>
      <c r="B574" s="11"/>
      <c r="C574" s="11"/>
      <c r="D574" s="189"/>
      <c r="E574" s="188"/>
      <c r="F574" s="11"/>
      <c r="G574" s="11"/>
      <c r="H574" s="11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  <c r="AA574" s="192"/>
      <c r="AB574" s="192"/>
    </row>
    <row r="575" ht="11.25" customHeight="1">
      <c r="A575" s="11"/>
      <c r="B575" s="11"/>
      <c r="C575" s="11"/>
      <c r="D575" s="189"/>
      <c r="E575" s="188"/>
      <c r="F575" s="11"/>
      <c r="G575" s="11"/>
      <c r="H575" s="11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</row>
    <row r="576" ht="11.25" customHeight="1">
      <c r="A576" s="11"/>
      <c r="B576" s="11"/>
      <c r="C576" s="11"/>
      <c r="D576" s="189"/>
      <c r="E576" s="188"/>
      <c r="F576" s="11"/>
      <c r="G576" s="11"/>
      <c r="H576" s="11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  <c r="AA576" s="192"/>
      <c r="AB576" s="192"/>
    </row>
    <row r="577" ht="11.25" customHeight="1">
      <c r="A577" s="11"/>
      <c r="B577" s="11"/>
      <c r="C577" s="11"/>
      <c r="D577" s="189"/>
      <c r="E577" s="188"/>
      <c r="F577" s="11"/>
      <c r="G577" s="11"/>
      <c r="H577" s="11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  <c r="AA577" s="192"/>
      <c r="AB577" s="192"/>
    </row>
    <row r="578" ht="11.25" customHeight="1">
      <c r="A578" s="11"/>
      <c r="B578" s="11"/>
      <c r="C578" s="11"/>
      <c r="D578" s="189"/>
      <c r="E578" s="188"/>
      <c r="F578" s="11"/>
      <c r="G578" s="11"/>
      <c r="H578" s="11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</row>
    <row r="579" ht="11.25" customHeight="1">
      <c r="A579" s="11"/>
      <c r="B579" s="11"/>
      <c r="C579" s="11"/>
      <c r="D579" s="189"/>
      <c r="E579" s="188"/>
      <c r="F579" s="11"/>
      <c r="G579" s="11"/>
      <c r="H579" s="11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  <c r="AA579" s="192"/>
      <c r="AB579" s="192"/>
    </row>
    <row r="580" ht="11.25" customHeight="1">
      <c r="A580" s="11"/>
      <c r="B580" s="11"/>
      <c r="C580" s="11"/>
      <c r="D580" s="189"/>
      <c r="E580" s="188"/>
      <c r="F580" s="11"/>
      <c r="G580" s="11"/>
      <c r="H580" s="11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</row>
    <row r="581" ht="11.25" customHeight="1">
      <c r="A581" s="11"/>
      <c r="B581" s="11"/>
      <c r="C581" s="11"/>
      <c r="D581" s="189"/>
      <c r="E581" s="188"/>
      <c r="F581" s="11"/>
      <c r="G581" s="11"/>
      <c r="H581" s="11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</row>
    <row r="582" ht="11.25" customHeight="1">
      <c r="A582" s="11"/>
      <c r="B582" s="11"/>
      <c r="C582" s="11"/>
      <c r="D582" s="189"/>
      <c r="E582" s="188"/>
      <c r="F582" s="11"/>
      <c r="G582" s="11"/>
      <c r="H582" s="11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</row>
    <row r="583" ht="11.25" customHeight="1">
      <c r="A583" s="11"/>
      <c r="B583" s="11"/>
      <c r="C583" s="11"/>
      <c r="D583" s="189"/>
      <c r="E583" s="188"/>
      <c r="F583" s="11"/>
      <c r="G583" s="11"/>
      <c r="H583" s="11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</row>
    <row r="584" ht="11.25" customHeight="1">
      <c r="A584" s="11"/>
      <c r="B584" s="11"/>
      <c r="C584" s="11"/>
      <c r="D584" s="189"/>
      <c r="E584" s="188"/>
      <c r="F584" s="11"/>
      <c r="G584" s="11"/>
      <c r="H584" s="11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</row>
    <row r="585" ht="11.25" customHeight="1">
      <c r="A585" s="11"/>
      <c r="B585" s="11"/>
      <c r="C585" s="11"/>
      <c r="D585" s="189"/>
      <c r="E585" s="188"/>
      <c r="F585" s="11"/>
      <c r="G585" s="11"/>
      <c r="H585" s="11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</row>
    <row r="586" ht="11.25" customHeight="1">
      <c r="A586" s="11"/>
      <c r="B586" s="11"/>
      <c r="C586" s="11"/>
      <c r="D586" s="189"/>
      <c r="E586" s="188"/>
      <c r="F586" s="11"/>
      <c r="G586" s="11"/>
      <c r="H586" s="11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</row>
    <row r="587" ht="11.25" customHeight="1">
      <c r="A587" s="11"/>
      <c r="B587" s="11"/>
      <c r="C587" s="11"/>
      <c r="D587" s="189"/>
      <c r="E587" s="188"/>
      <c r="F587" s="11"/>
      <c r="G587" s="11"/>
      <c r="H587" s="11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</row>
    <row r="588" ht="11.25" customHeight="1">
      <c r="A588" s="11"/>
      <c r="B588" s="11"/>
      <c r="C588" s="11"/>
      <c r="D588" s="189"/>
      <c r="E588" s="188"/>
      <c r="F588" s="11"/>
      <c r="G588" s="11"/>
      <c r="H588" s="11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</row>
    <row r="589" ht="11.25" customHeight="1">
      <c r="A589" s="11"/>
      <c r="B589" s="11"/>
      <c r="C589" s="11"/>
      <c r="D589" s="189"/>
      <c r="E589" s="188"/>
      <c r="F589" s="11"/>
      <c r="G589" s="11"/>
      <c r="H589" s="11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</row>
    <row r="590" ht="11.25" customHeight="1">
      <c r="A590" s="11"/>
      <c r="B590" s="11"/>
      <c r="C590" s="11"/>
      <c r="D590" s="189"/>
      <c r="E590" s="188"/>
      <c r="F590" s="11"/>
      <c r="G590" s="11"/>
      <c r="H590" s="11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</row>
    <row r="591" ht="11.25" customHeight="1">
      <c r="A591" s="11"/>
      <c r="B591" s="11"/>
      <c r="C591" s="11"/>
      <c r="D591" s="189"/>
      <c r="E591" s="188"/>
      <c r="F591" s="11"/>
      <c r="G591" s="11"/>
      <c r="H591" s="11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</row>
    <row r="592" ht="11.25" customHeight="1">
      <c r="A592" s="11"/>
      <c r="B592" s="11"/>
      <c r="C592" s="11"/>
      <c r="D592" s="189"/>
      <c r="E592" s="188"/>
      <c r="F592" s="11"/>
      <c r="G592" s="11"/>
      <c r="H592" s="11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2"/>
      <c r="Z592" s="192"/>
      <c r="AA592" s="192"/>
      <c r="AB592" s="192"/>
    </row>
    <row r="593" ht="11.25" customHeight="1">
      <c r="A593" s="11"/>
      <c r="B593" s="11"/>
      <c r="C593" s="11"/>
      <c r="D593" s="189"/>
      <c r="E593" s="188"/>
      <c r="F593" s="11"/>
      <c r="G593" s="11"/>
      <c r="H593" s="11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  <c r="AA593" s="192"/>
      <c r="AB593" s="192"/>
    </row>
    <row r="594" ht="11.25" customHeight="1">
      <c r="A594" s="11"/>
      <c r="B594" s="11"/>
      <c r="C594" s="11"/>
      <c r="D594" s="189"/>
      <c r="E594" s="188"/>
      <c r="F594" s="11"/>
      <c r="G594" s="11"/>
      <c r="H594" s="11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</row>
    <row r="595" ht="11.25" customHeight="1">
      <c r="A595" s="11"/>
      <c r="B595" s="11"/>
      <c r="C595" s="11"/>
      <c r="D595" s="189"/>
      <c r="E595" s="188"/>
      <c r="F595" s="11"/>
      <c r="G595" s="11"/>
      <c r="H595" s="11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  <c r="AA595" s="192"/>
      <c r="AB595" s="192"/>
    </row>
    <row r="596" ht="11.25" customHeight="1">
      <c r="A596" s="11"/>
      <c r="B596" s="11"/>
      <c r="C596" s="11"/>
      <c r="D596" s="189"/>
      <c r="E596" s="188"/>
      <c r="F596" s="11"/>
      <c r="G596" s="11"/>
      <c r="H596" s="11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  <c r="AA596" s="192"/>
      <c r="AB596" s="192"/>
    </row>
    <row r="597" ht="11.25" customHeight="1">
      <c r="A597" s="11"/>
      <c r="B597" s="11"/>
      <c r="C597" s="11"/>
      <c r="D597" s="189"/>
      <c r="E597" s="188"/>
      <c r="F597" s="11"/>
      <c r="G597" s="11"/>
      <c r="H597" s="11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  <c r="AA597" s="192"/>
      <c r="AB597" s="192"/>
    </row>
    <row r="598" ht="11.25" customHeight="1">
      <c r="A598" s="11"/>
      <c r="B598" s="11"/>
      <c r="C598" s="11"/>
      <c r="D598" s="189"/>
      <c r="E598" s="188"/>
      <c r="F598" s="11"/>
      <c r="G598" s="11"/>
      <c r="H598" s="11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</row>
    <row r="599" ht="11.25" customHeight="1">
      <c r="A599" s="11"/>
      <c r="B599" s="11"/>
      <c r="C599" s="11"/>
      <c r="D599" s="189"/>
      <c r="E599" s="188"/>
      <c r="F599" s="11"/>
      <c r="G599" s="11"/>
      <c r="H599" s="11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  <c r="AA599" s="192"/>
      <c r="AB599" s="192"/>
    </row>
    <row r="600" ht="11.25" customHeight="1">
      <c r="A600" s="11"/>
      <c r="B600" s="11"/>
      <c r="C600" s="11"/>
      <c r="D600" s="189"/>
      <c r="E600" s="188"/>
      <c r="F600" s="11"/>
      <c r="G600" s="11"/>
      <c r="H600" s="11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  <c r="AA600" s="192"/>
      <c r="AB600" s="192"/>
    </row>
    <row r="601" ht="11.25" customHeight="1">
      <c r="A601" s="11"/>
      <c r="B601" s="11"/>
      <c r="C601" s="11"/>
      <c r="D601" s="189"/>
      <c r="E601" s="188"/>
      <c r="F601" s="11"/>
      <c r="G601" s="11"/>
      <c r="H601" s="11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  <c r="AA601" s="192"/>
      <c r="AB601" s="192"/>
    </row>
    <row r="602" ht="11.25" customHeight="1">
      <c r="A602" s="11"/>
      <c r="B602" s="11"/>
      <c r="C602" s="11"/>
      <c r="D602" s="189"/>
      <c r="E602" s="188"/>
      <c r="F602" s="11"/>
      <c r="G602" s="11"/>
      <c r="H602" s="11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  <c r="AA602" s="192"/>
      <c r="AB602" s="192"/>
    </row>
    <row r="603" ht="11.25" customHeight="1">
      <c r="A603" s="11"/>
      <c r="B603" s="11"/>
      <c r="C603" s="11"/>
      <c r="D603" s="189"/>
      <c r="E603" s="188"/>
      <c r="F603" s="11"/>
      <c r="G603" s="11"/>
      <c r="H603" s="11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  <c r="AA603" s="192"/>
      <c r="AB603" s="192"/>
    </row>
    <row r="604" ht="11.25" customHeight="1">
      <c r="A604" s="11"/>
      <c r="B604" s="11"/>
      <c r="C604" s="11"/>
      <c r="D604" s="189"/>
      <c r="E604" s="188"/>
      <c r="F604" s="11"/>
      <c r="G604" s="11"/>
      <c r="H604" s="11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  <c r="AA604" s="192"/>
      <c r="AB604" s="192"/>
    </row>
    <row r="605" ht="11.25" customHeight="1">
      <c r="A605" s="11"/>
      <c r="B605" s="11"/>
      <c r="C605" s="11"/>
      <c r="D605" s="189"/>
      <c r="E605" s="188"/>
      <c r="F605" s="11"/>
      <c r="G605" s="11"/>
      <c r="H605" s="11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  <c r="AA605" s="192"/>
      <c r="AB605" s="192"/>
    </row>
    <row r="606" ht="11.25" customHeight="1">
      <c r="A606" s="11"/>
      <c r="B606" s="11"/>
      <c r="C606" s="11"/>
      <c r="D606" s="189"/>
      <c r="E606" s="188"/>
      <c r="F606" s="11"/>
      <c r="G606" s="11"/>
      <c r="H606" s="11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  <c r="W606" s="192"/>
      <c r="X606" s="192"/>
      <c r="Y606" s="192"/>
      <c r="Z606" s="192"/>
      <c r="AA606" s="192"/>
      <c r="AB606" s="192"/>
    </row>
    <row r="607" ht="11.25" customHeight="1">
      <c r="A607" s="11"/>
      <c r="B607" s="11"/>
      <c r="C607" s="11"/>
      <c r="D607" s="189"/>
      <c r="E607" s="188"/>
      <c r="F607" s="11"/>
      <c r="G607" s="11"/>
      <c r="H607" s="11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  <c r="AA607" s="192"/>
      <c r="AB607" s="192"/>
    </row>
    <row r="608" ht="11.25" customHeight="1">
      <c r="A608" s="11"/>
      <c r="B608" s="11"/>
      <c r="C608" s="11"/>
      <c r="D608" s="189"/>
      <c r="E608" s="188"/>
      <c r="F608" s="11"/>
      <c r="G608" s="11"/>
      <c r="H608" s="11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  <c r="AA608" s="192"/>
      <c r="AB608" s="192"/>
    </row>
    <row r="609" ht="11.25" customHeight="1">
      <c r="A609" s="11"/>
      <c r="B609" s="11"/>
      <c r="C609" s="11"/>
      <c r="D609" s="189"/>
      <c r="E609" s="188"/>
      <c r="F609" s="11"/>
      <c r="G609" s="11"/>
      <c r="H609" s="11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  <c r="AA609" s="192"/>
      <c r="AB609" s="192"/>
    </row>
    <row r="610" ht="11.25" customHeight="1">
      <c r="A610" s="11"/>
      <c r="B610" s="11"/>
      <c r="C610" s="11"/>
      <c r="D610" s="189"/>
      <c r="E610" s="188"/>
      <c r="F610" s="11"/>
      <c r="G610" s="11"/>
      <c r="H610" s="11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  <c r="AA610" s="192"/>
      <c r="AB610" s="192"/>
    </row>
    <row r="611" ht="11.25" customHeight="1">
      <c r="A611" s="11"/>
      <c r="B611" s="11"/>
      <c r="C611" s="11"/>
      <c r="D611" s="189"/>
      <c r="E611" s="188"/>
      <c r="F611" s="11"/>
      <c r="G611" s="11"/>
      <c r="H611" s="11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</row>
    <row r="612" ht="11.25" customHeight="1">
      <c r="A612" s="11"/>
      <c r="B612" s="11"/>
      <c r="C612" s="11"/>
      <c r="D612" s="189"/>
      <c r="E612" s="188"/>
      <c r="F612" s="11"/>
      <c r="G612" s="11"/>
      <c r="H612" s="11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  <c r="AA612" s="192"/>
      <c r="AB612" s="192"/>
    </row>
    <row r="613" ht="11.25" customHeight="1">
      <c r="A613" s="11"/>
      <c r="B613" s="11"/>
      <c r="C613" s="11"/>
      <c r="D613" s="189"/>
      <c r="E613" s="188"/>
      <c r="F613" s="11"/>
      <c r="G613" s="11"/>
      <c r="H613" s="11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</row>
    <row r="614" ht="11.25" customHeight="1">
      <c r="A614" s="11"/>
      <c r="B614" s="11"/>
      <c r="C614" s="11"/>
      <c r="D614" s="189"/>
      <c r="E614" s="188"/>
      <c r="F614" s="11"/>
      <c r="G614" s="11"/>
      <c r="H614" s="11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  <c r="AA614" s="192"/>
      <c r="AB614" s="192"/>
    </row>
    <row r="615" ht="11.25" customHeight="1">
      <c r="A615" s="11"/>
      <c r="B615" s="11"/>
      <c r="C615" s="11"/>
      <c r="D615" s="189"/>
      <c r="E615" s="188"/>
      <c r="F615" s="11"/>
      <c r="G615" s="11"/>
      <c r="H615" s="11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  <c r="AA615" s="192"/>
      <c r="AB615" s="192"/>
    </row>
    <row r="616" ht="11.25" customHeight="1">
      <c r="A616" s="11"/>
      <c r="B616" s="11"/>
      <c r="C616" s="11"/>
      <c r="D616" s="189"/>
      <c r="E616" s="188"/>
      <c r="F616" s="11"/>
      <c r="G616" s="11"/>
      <c r="H616" s="11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  <c r="AA616" s="192"/>
      <c r="AB616" s="192"/>
    </row>
    <row r="617" ht="11.25" customHeight="1">
      <c r="A617" s="11"/>
      <c r="B617" s="11"/>
      <c r="C617" s="11"/>
      <c r="D617" s="189"/>
      <c r="E617" s="188"/>
      <c r="F617" s="11"/>
      <c r="G617" s="11"/>
      <c r="H617" s="11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  <c r="AA617" s="192"/>
      <c r="AB617" s="192"/>
    </row>
    <row r="618" ht="11.25" customHeight="1">
      <c r="A618" s="11"/>
      <c r="B618" s="11"/>
      <c r="C618" s="11"/>
      <c r="D618" s="189"/>
      <c r="E618" s="188"/>
      <c r="F618" s="11"/>
      <c r="G618" s="11"/>
      <c r="H618" s="11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  <c r="AA618" s="192"/>
      <c r="AB618" s="192"/>
    </row>
    <row r="619" ht="11.25" customHeight="1">
      <c r="A619" s="11"/>
      <c r="B619" s="11"/>
      <c r="C619" s="11"/>
      <c r="D619" s="189"/>
      <c r="E619" s="188"/>
      <c r="F619" s="11"/>
      <c r="G619" s="11"/>
      <c r="H619" s="11"/>
      <c r="I619" s="192"/>
      <c r="J619" s="192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  <c r="AA619" s="192"/>
      <c r="AB619" s="192"/>
    </row>
    <row r="620" ht="11.25" customHeight="1">
      <c r="A620" s="11"/>
      <c r="B620" s="11"/>
      <c r="C620" s="11"/>
      <c r="D620" s="189"/>
      <c r="E620" s="188"/>
      <c r="F620" s="11"/>
      <c r="G620" s="11"/>
      <c r="H620" s="11"/>
      <c r="I620" s="192"/>
      <c r="J620" s="192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  <c r="AA620" s="192"/>
      <c r="AB620" s="192"/>
    </row>
    <row r="621" ht="11.25" customHeight="1">
      <c r="A621" s="11"/>
      <c r="B621" s="11"/>
      <c r="C621" s="11"/>
      <c r="D621" s="189"/>
      <c r="E621" s="188"/>
      <c r="F621" s="11"/>
      <c r="G621" s="11"/>
      <c r="H621" s="11"/>
      <c r="I621" s="192"/>
      <c r="J621" s="192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</row>
    <row r="622" ht="11.25" customHeight="1">
      <c r="A622" s="11"/>
      <c r="B622" s="11"/>
      <c r="C622" s="11"/>
      <c r="D622" s="189"/>
      <c r="E622" s="188"/>
      <c r="F622" s="11"/>
      <c r="G622" s="11"/>
      <c r="H622" s="11"/>
      <c r="I622" s="192"/>
      <c r="J622" s="192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  <c r="AA622" s="192"/>
      <c r="AB622" s="192"/>
    </row>
    <row r="623" ht="11.25" customHeight="1">
      <c r="A623" s="11"/>
      <c r="B623" s="11"/>
      <c r="C623" s="11"/>
      <c r="D623" s="189"/>
      <c r="E623" s="188"/>
      <c r="F623" s="11"/>
      <c r="G623" s="11"/>
      <c r="H623" s="11"/>
      <c r="I623" s="192"/>
      <c r="J623" s="192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  <c r="AA623" s="192"/>
      <c r="AB623" s="192"/>
    </row>
    <row r="624" ht="11.25" customHeight="1">
      <c r="A624" s="11"/>
      <c r="B624" s="11"/>
      <c r="C624" s="11"/>
      <c r="D624" s="189"/>
      <c r="E624" s="188"/>
      <c r="F624" s="11"/>
      <c r="G624" s="11"/>
      <c r="H624" s="11"/>
      <c r="I624" s="192"/>
      <c r="J624" s="192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  <c r="AA624" s="192"/>
      <c r="AB624" s="192"/>
    </row>
    <row r="625" ht="11.25" customHeight="1">
      <c r="A625" s="11"/>
      <c r="B625" s="11"/>
      <c r="C625" s="11"/>
      <c r="D625" s="189"/>
      <c r="E625" s="188"/>
      <c r="F625" s="11"/>
      <c r="G625" s="11"/>
      <c r="H625" s="11"/>
      <c r="I625" s="192"/>
      <c r="J625" s="192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  <c r="AA625" s="192"/>
      <c r="AB625" s="192"/>
    </row>
    <row r="626" ht="11.25" customHeight="1">
      <c r="A626" s="11"/>
      <c r="B626" s="11"/>
      <c r="C626" s="11"/>
      <c r="D626" s="189"/>
      <c r="E626" s="188"/>
      <c r="F626" s="11"/>
      <c r="G626" s="11"/>
      <c r="H626" s="11"/>
      <c r="I626" s="192"/>
      <c r="J626" s="192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  <c r="AA626" s="192"/>
      <c r="AB626" s="192"/>
    </row>
    <row r="627" ht="11.25" customHeight="1">
      <c r="A627" s="11"/>
      <c r="B627" s="11"/>
      <c r="C627" s="11"/>
      <c r="D627" s="189"/>
      <c r="E627" s="188"/>
      <c r="F627" s="11"/>
      <c r="G627" s="11"/>
      <c r="H627" s="11"/>
      <c r="I627" s="192"/>
      <c r="J627" s="192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  <c r="W627" s="192"/>
      <c r="X627" s="192"/>
      <c r="Y627" s="192"/>
      <c r="Z627" s="192"/>
      <c r="AA627" s="192"/>
      <c r="AB627" s="192"/>
    </row>
    <row r="628" ht="11.25" customHeight="1">
      <c r="A628" s="11"/>
      <c r="B628" s="11"/>
      <c r="C628" s="11"/>
      <c r="D628" s="189"/>
      <c r="E628" s="188"/>
      <c r="F628" s="11"/>
      <c r="G628" s="11"/>
      <c r="H628" s="11"/>
      <c r="I628" s="192"/>
      <c r="J628" s="192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  <c r="W628" s="192"/>
      <c r="X628" s="192"/>
      <c r="Y628" s="192"/>
      <c r="Z628" s="192"/>
      <c r="AA628" s="192"/>
      <c r="AB628" s="192"/>
    </row>
    <row r="629" ht="11.25" customHeight="1">
      <c r="A629" s="11"/>
      <c r="B629" s="11"/>
      <c r="C629" s="11"/>
      <c r="D629" s="189"/>
      <c r="E629" s="188"/>
      <c r="F629" s="11"/>
      <c r="G629" s="11"/>
      <c r="H629" s="11"/>
      <c r="I629" s="192"/>
      <c r="J629" s="192"/>
      <c r="K629" s="192"/>
      <c r="L629" s="192"/>
      <c r="M629" s="192"/>
      <c r="N629" s="192"/>
      <c r="O629" s="192"/>
      <c r="P629" s="192"/>
      <c r="Q629" s="192"/>
      <c r="R629" s="192"/>
      <c r="S629" s="192"/>
      <c r="T629" s="192"/>
      <c r="U629" s="192"/>
      <c r="V629" s="192"/>
      <c r="W629" s="192"/>
      <c r="X629" s="192"/>
      <c r="Y629" s="192"/>
      <c r="Z629" s="192"/>
      <c r="AA629" s="192"/>
      <c r="AB629" s="192"/>
    </row>
    <row r="630" ht="11.25" customHeight="1">
      <c r="A630" s="11"/>
      <c r="B630" s="11"/>
      <c r="C630" s="11"/>
      <c r="D630" s="189"/>
      <c r="E630" s="188"/>
      <c r="F630" s="11"/>
      <c r="G630" s="11"/>
      <c r="H630" s="11"/>
      <c r="I630" s="192"/>
      <c r="J630" s="192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  <c r="W630" s="192"/>
      <c r="X630" s="192"/>
      <c r="Y630" s="192"/>
      <c r="Z630" s="192"/>
      <c r="AA630" s="192"/>
      <c r="AB630" s="192"/>
    </row>
    <row r="631" ht="11.25" customHeight="1">
      <c r="A631" s="11"/>
      <c r="B631" s="11"/>
      <c r="C631" s="11"/>
      <c r="D631" s="189"/>
      <c r="E631" s="188"/>
      <c r="F631" s="11"/>
      <c r="G631" s="11"/>
      <c r="H631" s="11"/>
      <c r="I631" s="192"/>
      <c r="J631" s="192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  <c r="W631" s="192"/>
      <c r="X631" s="192"/>
      <c r="Y631" s="192"/>
      <c r="Z631" s="192"/>
      <c r="AA631" s="192"/>
      <c r="AB631" s="192"/>
    </row>
    <row r="632" ht="11.25" customHeight="1">
      <c r="A632" s="11"/>
      <c r="B632" s="11"/>
      <c r="C632" s="11"/>
      <c r="D632" s="189"/>
      <c r="E632" s="188"/>
      <c r="F632" s="11"/>
      <c r="G632" s="11"/>
      <c r="H632" s="11"/>
      <c r="I632" s="192"/>
      <c r="J632" s="192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  <c r="W632" s="192"/>
      <c r="X632" s="192"/>
      <c r="Y632" s="192"/>
      <c r="Z632" s="192"/>
      <c r="AA632" s="192"/>
      <c r="AB632" s="192"/>
    </row>
    <row r="633" ht="11.25" customHeight="1">
      <c r="A633" s="11"/>
      <c r="B633" s="11"/>
      <c r="C633" s="11"/>
      <c r="D633" s="189"/>
      <c r="E633" s="188"/>
      <c r="F633" s="11"/>
      <c r="G633" s="11"/>
      <c r="H633" s="11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  <c r="AA633" s="192"/>
      <c r="AB633" s="192"/>
    </row>
    <row r="634" ht="11.25" customHeight="1">
      <c r="A634" s="11"/>
      <c r="B634" s="11"/>
      <c r="C634" s="11"/>
      <c r="D634" s="189"/>
      <c r="E634" s="188"/>
      <c r="F634" s="11"/>
      <c r="G634" s="11"/>
      <c r="H634" s="11"/>
      <c r="I634" s="192"/>
      <c r="J634" s="192"/>
      <c r="K634" s="192"/>
      <c r="L634" s="192"/>
      <c r="M634" s="192"/>
      <c r="N634" s="192"/>
      <c r="O634" s="192"/>
      <c r="P634" s="192"/>
      <c r="Q634" s="192"/>
      <c r="R634" s="192"/>
      <c r="S634" s="192"/>
      <c r="T634" s="192"/>
      <c r="U634" s="192"/>
      <c r="V634" s="192"/>
      <c r="W634" s="192"/>
      <c r="X634" s="192"/>
      <c r="Y634" s="192"/>
      <c r="Z634" s="192"/>
      <c r="AA634" s="192"/>
      <c r="AB634" s="192"/>
    </row>
    <row r="635" ht="11.25" customHeight="1">
      <c r="A635" s="11"/>
      <c r="B635" s="11"/>
      <c r="C635" s="11"/>
      <c r="D635" s="189"/>
      <c r="E635" s="188"/>
      <c r="F635" s="11"/>
      <c r="G635" s="11"/>
      <c r="H635" s="11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  <c r="AA635" s="192"/>
      <c r="AB635" s="192"/>
    </row>
    <row r="636" ht="11.25" customHeight="1">
      <c r="A636" s="11"/>
      <c r="B636" s="11"/>
      <c r="C636" s="11"/>
      <c r="D636" s="189"/>
      <c r="E636" s="188"/>
      <c r="F636" s="11"/>
      <c r="G636" s="11"/>
      <c r="H636" s="11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  <c r="W636" s="192"/>
      <c r="X636" s="192"/>
      <c r="Y636" s="192"/>
      <c r="Z636" s="192"/>
      <c r="AA636" s="192"/>
      <c r="AB636" s="192"/>
    </row>
    <row r="637" ht="11.25" customHeight="1">
      <c r="A637" s="11"/>
      <c r="B637" s="11"/>
      <c r="C637" s="11"/>
      <c r="D637" s="189"/>
      <c r="E637" s="188"/>
      <c r="F637" s="11"/>
      <c r="G637" s="11"/>
      <c r="H637" s="11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2"/>
      <c r="T637" s="192"/>
      <c r="U637" s="192"/>
      <c r="V637" s="192"/>
      <c r="W637" s="192"/>
      <c r="X637" s="192"/>
      <c r="Y637" s="192"/>
      <c r="Z637" s="192"/>
      <c r="AA637" s="192"/>
      <c r="AB637" s="192"/>
    </row>
    <row r="638" ht="11.25" customHeight="1">
      <c r="A638" s="11"/>
      <c r="B638" s="11"/>
      <c r="C638" s="11"/>
      <c r="D638" s="189"/>
      <c r="E638" s="188"/>
      <c r="F638" s="11"/>
      <c r="G638" s="11"/>
      <c r="H638" s="11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  <c r="AA638" s="192"/>
      <c r="AB638" s="192"/>
    </row>
    <row r="639" ht="11.25" customHeight="1">
      <c r="A639" s="11"/>
      <c r="B639" s="11"/>
      <c r="C639" s="11"/>
      <c r="D639" s="189"/>
      <c r="E639" s="188"/>
      <c r="F639" s="11"/>
      <c r="G639" s="11"/>
      <c r="H639" s="11"/>
      <c r="I639" s="192"/>
      <c r="J639" s="192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  <c r="AA639" s="192"/>
      <c r="AB639" s="192"/>
    </row>
    <row r="640" ht="11.25" customHeight="1">
      <c r="A640" s="11"/>
      <c r="B640" s="11"/>
      <c r="C640" s="11"/>
      <c r="D640" s="189"/>
      <c r="E640" s="188"/>
      <c r="F640" s="11"/>
      <c r="G640" s="11"/>
      <c r="H640" s="11"/>
      <c r="I640" s="192"/>
      <c r="J640" s="192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  <c r="AA640" s="192"/>
      <c r="AB640" s="192"/>
    </row>
    <row r="641" ht="11.25" customHeight="1">
      <c r="A641" s="11"/>
      <c r="B641" s="11"/>
      <c r="C641" s="11"/>
      <c r="D641" s="189"/>
      <c r="E641" s="188"/>
      <c r="F641" s="11"/>
      <c r="G641" s="11"/>
      <c r="H641" s="11"/>
      <c r="I641" s="192"/>
      <c r="J641" s="192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  <c r="AA641" s="192"/>
      <c r="AB641" s="192"/>
    </row>
    <row r="642" ht="11.25" customHeight="1">
      <c r="A642" s="11"/>
      <c r="B642" s="11"/>
      <c r="C642" s="11"/>
      <c r="D642" s="189"/>
      <c r="E642" s="188"/>
      <c r="F642" s="11"/>
      <c r="G642" s="11"/>
      <c r="H642" s="11"/>
      <c r="I642" s="192"/>
      <c r="J642" s="192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  <c r="AA642" s="192"/>
      <c r="AB642" s="192"/>
    </row>
    <row r="643" ht="11.25" customHeight="1">
      <c r="A643" s="11"/>
      <c r="B643" s="11"/>
      <c r="C643" s="11"/>
      <c r="D643" s="189"/>
      <c r="E643" s="188"/>
      <c r="F643" s="11"/>
      <c r="G643" s="11"/>
      <c r="H643" s="11"/>
      <c r="I643" s="192"/>
      <c r="J643" s="192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  <c r="AA643" s="192"/>
      <c r="AB643" s="192"/>
    </row>
    <row r="644" ht="11.25" customHeight="1">
      <c r="A644" s="11"/>
      <c r="B644" s="11"/>
      <c r="C644" s="11"/>
      <c r="D644" s="189"/>
      <c r="E644" s="188"/>
      <c r="F644" s="11"/>
      <c r="G644" s="11"/>
      <c r="H644" s="11"/>
      <c r="I644" s="192"/>
      <c r="J644" s="192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  <c r="AA644" s="192"/>
      <c r="AB644" s="192"/>
    </row>
    <row r="645" ht="11.25" customHeight="1">
      <c r="A645" s="11"/>
      <c r="B645" s="11"/>
      <c r="C645" s="11"/>
      <c r="D645" s="189"/>
      <c r="E645" s="188"/>
      <c r="F645" s="11"/>
      <c r="G645" s="11"/>
      <c r="H645" s="11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  <c r="AA645" s="192"/>
      <c r="AB645" s="192"/>
    </row>
    <row r="646" ht="11.25" customHeight="1">
      <c r="A646" s="11"/>
      <c r="B646" s="11"/>
      <c r="C646" s="11"/>
      <c r="D646" s="189"/>
      <c r="E646" s="188"/>
      <c r="F646" s="11"/>
      <c r="G646" s="11"/>
      <c r="H646" s="11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</row>
    <row r="647" ht="11.25" customHeight="1">
      <c r="A647" s="11"/>
      <c r="B647" s="11"/>
      <c r="C647" s="11"/>
      <c r="D647" s="189"/>
      <c r="E647" s="188"/>
      <c r="F647" s="11"/>
      <c r="G647" s="11"/>
      <c r="H647" s="11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</row>
    <row r="648" ht="11.25" customHeight="1">
      <c r="A648" s="11"/>
      <c r="B648" s="11"/>
      <c r="C648" s="11"/>
      <c r="D648" s="189"/>
      <c r="E648" s="188"/>
      <c r="F648" s="11"/>
      <c r="G648" s="11"/>
      <c r="H648" s="11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</row>
    <row r="649" ht="11.25" customHeight="1">
      <c r="A649" s="11"/>
      <c r="B649" s="11"/>
      <c r="C649" s="11"/>
      <c r="D649" s="189"/>
      <c r="E649" s="188"/>
      <c r="F649" s="11"/>
      <c r="G649" s="11"/>
      <c r="H649" s="11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</row>
    <row r="650" ht="11.25" customHeight="1">
      <c r="A650" s="11"/>
      <c r="B650" s="11"/>
      <c r="C650" s="11"/>
      <c r="D650" s="189"/>
      <c r="E650" s="188"/>
      <c r="F650" s="11"/>
      <c r="G650" s="11"/>
      <c r="H650" s="11"/>
      <c r="I650" s="192"/>
      <c r="J650" s="192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  <c r="AA650" s="192"/>
      <c r="AB650" s="192"/>
    </row>
    <row r="651" ht="11.25" customHeight="1">
      <c r="A651" s="11"/>
      <c r="B651" s="11"/>
      <c r="C651" s="11"/>
      <c r="D651" s="189"/>
      <c r="E651" s="188"/>
      <c r="F651" s="11"/>
      <c r="G651" s="11"/>
      <c r="H651" s="11"/>
      <c r="I651" s="192"/>
      <c r="J651" s="192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  <c r="AA651" s="192"/>
      <c r="AB651" s="192"/>
    </row>
    <row r="652" ht="11.25" customHeight="1">
      <c r="A652" s="11"/>
      <c r="B652" s="11"/>
      <c r="C652" s="11"/>
      <c r="D652" s="189"/>
      <c r="E652" s="188"/>
      <c r="F652" s="11"/>
      <c r="G652" s="11"/>
      <c r="H652" s="11"/>
      <c r="I652" s="192"/>
      <c r="J652" s="192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  <c r="AA652" s="192"/>
      <c r="AB652" s="192"/>
    </row>
    <row r="653" ht="11.25" customHeight="1">
      <c r="A653" s="11"/>
      <c r="B653" s="11"/>
      <c r="C653" s="11"/>
      <c r="D653" s="189"/>
      <c r="E653" s="188"/>
      <c r="F653" s="11"/>
      <c r="G653" s="11"/>
      <c r="H653" s="11"/>
      <c r="I653" s="192"/>
      <c r="J653" s="192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  <c r="AA653" s="192"/>
      <c r="AB653" s="192"/>
    </row>
    <row r="654" ht="11.25" customHeight="1">
      <c r="A654" s="11"/>
      <c r="B654" s="11"/>
      <c r="C654" s="11"/>
      <c r="D654" s="189"/>
      <c r="E654" s="188"/>
      <c r="F654" s="11"/>
      <c r="G654" s="11"/>
      <c r="H654" s="11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  <c r="AA654" s="192"/>
      <c r="AB654" s="192"/>
    </row>
    <row r="655" ht="11.25" customHeight="1">
      <c r="A655" s="11"/>
      <c r="B655" s="11"/>
      <c r="C655" s="11"/>
      <c r="D655" s="189"/>
      <c r="E655" s="188"/>
      <c r="F655" s="11"/>
      <c r="G655" s="11"/>
      <c r="H655" s="11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  <c r="AA655" s="192"/>
      <c r="AB655" s="192"/>
    </row>
    <row r="656" ht="11.25" customHeight="1">
      <c r="A656" s="11"/>
      <c r="B656" s="11"/>
      <c r="C656" s="11"/>
      <c r="D656" s="189"/>
      <c r="E656" s="188"/>
      <c r="F656" s="11"/>
      <c r="G656" s="11"/>
      <c r="H656" s="11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  <c r="AA656" s="192"/>
      <c r="AB656" s="192"/>
    </row>
    <row r="657" ht="11.25" customHeight="1">
      <c r="A657" s="11"/>
      <c r="B657" s="11"/>
      <c r="C657" s="11"/>
      <c r="D657" s="189"/>
      <c r="E657" s="188"/>
      <c r="F657" s="11"/>
      <c r="G657" s="11"/>
      <c r="H657" s="11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  <c r="AA657" s="192"/>
      <c r="AB657" s="192"/>
    </row>
    <row r="658" ht="11.25" customHeight="1">
      <c r="A658" s="11"/>
      <c r="B658" s="11"/>
      <c r="C658" s="11"/>
      <c r="D658" s="189"/>
      <c r="E658" s="188"/>
      <c r="F658" s="11"/>
      <c r="G658" s="11"/>
      <c r="H658" s="11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  <c r="AA658" s="192"/>
      <c r="AB658" s="192"/>
    </row>
    <row r="659" ht="11.25" customHeight="1">
      <c r="A659" s="11"/>
      <c r="B659" s="11"/>
      <c r="C659" s="11"/>
      <c r="D659" s="189"/>
      <c r="E659" s="188"/>
      <c r="F659" s="11"/>
      <c r="G659" s="11"/>
      <c r="H659" s="11"/>
      <c r="I659" s="192"/>
      <c r="J659" s="192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/>
      <c r="AA659" s="192"/>
      <c r="AB659" s="192"/>
    </row>
    <row r="660" ht="11.25" customHeight="1">
      <c r="A660" s="11"/>
      <c r="B660" s="11"/>
      <c r="C660" s="11"/>
      <c r="D660" s="189"/>
      <c r="E660" s="188"/>
      <c r="F660" s="11"/>
      <c r="G660" s="11"/>
      <c r="H660" s="11"/>
      <c r="I660" s="192"/>
      <c r="J660" s="192"/>
      <c r="K660" s="192"/>
      <c r="L660" s="192"/>
      <c r="M660" s="192"/>
      <c r="N660" s="192"/>
      <c r="O660" s="192"/>
      <c r="P660" s="192"/>
      <c r="Q660" s="192"/>
      <c r="R660" s="192"/>
      <c r="S660" s="192"/>
      <c r="T660" s="192"/>
      <c r="U660" s="192"/>
      <c r="V660" s="192"/>
      <c r="W660" s="192"/>
      <c r="X660" s="192"/>
      <c r="Y660" s="192"/>
      <c r="Z660" s="192"/>
      <c r="AA660" s="192"/>
      <c r="AB660" s="192"/>
    </row>
    <row r="661" ht="11.25" customHeight="1">
      <c r="A661" s="11"/>
      <c r="B661" s="11"/>
      <c r="C661" s="11"/>
      <c r="D661" s="189"/>
      <c r="E661" s="188"/>
      <c r="F661" s="11"/>
      <c r="G661" s="11"/>
      <c r="H661" s="11"/>
      <c r="I661" s="192"/>
      <c r="J661" s="192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  <c r="W661" s="192"/>
      <c r="X661" s="192"/>
      <c r="Y661" s="192"/>
      <c r="Z661" s="192"/>
      <c r="AA661" s="192"/>
      <c r="AB661" s="192"/>
    </row>
    <row r="662" ht="11.25" customHeight="1">
      <c r="A662" s="11"/>
      <c r="B662" s="11"/>
      <c r="C662" s="11"/>
      <c r="D662" s="189"/>
      <c r="E662" s="188"/>
      <c r="F662" s="11"/>
      <c r="G662" s="11"/>
      <c r="H662" s="11"/>
      <c r="I662" s="192"/>
      <c r="J662" s="192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  <c r="W662" s="192"/>
      <c r="X662" s="192"/>
      <c r="Y662" s="192"/>
      <c r="Z662" s="192"/>
      <c r="AA662" s="192"/>
      <c r="AB662" s="192"/>
    </row>
    <row r="663" ht="11.25" customHeight="1">
      <c r="A663" s="11"/>
      <c r="B663" s="11"/>
      <c r="C663" s="11"/>
      <c r="D663" s="189"/>
      <c r="E663" s="188"/>
      <c r="F663" s="11"/>
      <c r="G663" s="11"/>
      <c r="H663" s="11"/>
      <c r="I663" s="192"/>
      <c r="J663" s="192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  <c r="AA663" s="192"/>
      <c r="AB663" s="192"/>
    </row>
    <row r="664" ht="11.25" customHeight="1">
      <c r="A664" s="11"/>
      <c r="B664" s="11"/>
      <c r="C664" s="11"/>
      <c r="D664" s="189"/>
      <c r="E664" s="188"/>
      <c r="F664" s="11"/>
      <c r="G664" s="11"/>
      <c r="H664" s="11"/>
      <c r="I664" s="192"/>
      <c r="J664" s="192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2"/>
      <c r="AA664" s="192"/>
      <c r="AB664" s="192"/>
    </row>
    <row r="665" ht="11.25" customHeight="1">
      <c r="A665" s="11"/>
      <c r="B665" s="11"/>
      <c r="C665" s="11"/>
      <c r="D665" s="189"/>
      <c r="E665" s="188"/>
      <c r="F665" s="11"/>
      <c r="G665" s="11"/>
      <c r="H665" s="11"/>
      <c r="I665" s="192"/>
      <c r="J665" s="192"/>
      <c r="K665" s="192"/>
      <c r="L665" s="192"/>
      <c r="M665" s="192"/>
      <c r="N665" s="192"/>
      <c r="O665" s="192"/>
      <c r="P665" s="192"/>
      <c r="Q665" s="192"/>
      <c r="R665" s="192"/>
      <c r="S665" s="192"/>
      <c r="T665" s="192"/>
      <c r="U665" s="192"/>
      <c r="V665" s="192"/>
      <c r="W665" s="192"/>
      <c r="X665" s="192"/>
      <c r="Y665" s="192"/>
      <c r="Z665" s="192"/>
      <c r="AA665" s="192"/>
      <c r="AB665" s="192"/>
    </row>
    <row r="666" ht="11.25" customHeight="1">
      <c r="A666" s="11"/>
      <c r="B666" s="11"/>
      <c r="C666" s="11"/>
      <c r="D666" s="189"/>
      <c r="E666" s="188"/>
      <c r="F666" s="11"/>
      <c r="G666" s="11"/>
      <c r="H666" s="11"/>
      <c r="I666" s="192"/>
      <c r="J666" s="192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  <c r="AA666" s="192"/>
      <c r="AB666" s="192"/>
    </row>
    <row r="667" ht="11.25" customHeight="1">
      <c r="A667" s="11"/>
      <c r="B667" s="11"/>
      <c r="C667" s="11"/>
      <c r="D667" s="189"/>
      <c r="E667" s="188"/>
      <c r="F667" s="11"/>
      <c r="G667" s="11"/>
      <c r="H667" s="11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  <c r="AA667" s="192"/>
      <c r="AB667" s="192"/>
    </row>
    <row r="668" ht="11.25" customHeight="1">
      <c r="A668" s="11"/>
      <c r="B668" s="11"/>
      <c r="C668" s="11"/>
      <c r="D668" s="189"/>
      <c r="E668" s="188"/>
      <c r="F668" s="11"/>
      <c r="G668" s="11"/>
      <c r="H668" s="11"/>
      <c r="I668" s="192"/>
      <c r="J668" s="192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  <c r="W668" s="192"/>
      <c r="X668" s="192"/>
      <c r="Y668" s="192"/>
      <c r="Z668" s="192"/>
      <c r="AA668" s="192"/>
      <c r="AB668" s="192"/>
    </row>
    <row r="669" ht="11.25" customHeight="1">
      <c r="A669" s="11"/>
      <c r="B669" s="11"/>
      <c r="C669" s="11"/>
      <c r="D669" s="189"/>
      <c r="E669" s="188"/>
      <c r="F669" s="11"/>
      <c r="G669" s="11"/>
      <c r="H669" s="11"/>
      <c r="I669" s="192"/>
      <c r="J669" s="192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/>
      <c r="AA669" s="192"/>
      <c r="AB669" s="192"/>
    </row>
    <row r="670" ht="11.25" customHeight="1">
      <c r="A670" s="11"/>
      <c r="B670" s="11"/>
      <c r="C670" s="11"/>
      <c r="D670" s="189"/>
      <c r="E670" s="188"/>
      <c r="F670" s="11"/>
      <c r="G670" s="11"/>
      <c r="H670" s="11"/>
      <c r="I670" s="192"/>
      <c r="J670" s="192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  <c r="W670" s="192"/>
      <c r="X670" s="192"/>
      <c r="Y670" s="192"/>
      <c r="Z670" s="192"/>
      <c r="AA670" s="192"/>
      <c r="AB670" s="192"/>
    </row>
    <row r="671" ht="11.25" customHeight="1">
      <c r="A671" s="11"/>
      <c r="B671" s="11"/>
      <c r="C671" s="11"/>
      <c r="D671" s="189"/>
      <c r="E671" s="188"/>
      <c r="F671" s="11"/>
      <c r="G671" s="11"/>
      <c r="H671" s="11"/>
      <c r="I671" s="192"/>
      <c r="J671" s="192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  <c r="AA671" s="192"/>
      <c r="AB671" s="192"/>
    </row>
    <row r="672" ht="11.25" customHeight="1">
      <c r="A672" s="11"/>
      <c r="B672" s="11"/>
      <c r="C672" s="11"/>
      <c r="D672" s="189"/>
      <c r="E672" s="188"/>
      <c r="F672" s="11"/>
      <c r="G672" s="11"/>
      <c r="H672" s="11"/>
      <c r="I672" s="192"/>
      <c r="J672" s="192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/>
      <c r="AA672" s="192"/>
      <c r="AB672" s="192"/>
    </row>
    <row r="673" ht="11.25" customHeight="1">
      <c r="A673" s="11"/>
      <c r="B673" s="11"/>
      <c r="C673" s="11"/>
      <c r="D673" s="189"/>
      <c r="E673" s="188"/>
      <c r="F673" s="11"/>
      <c r="G673" s="11"/>
      <c r="H673" s="11"/>
      <c r="I673" s="192"/>
      <c r="J673" s="192"/>
      <c r="K673" s="192"/>
      <c r="L673" s="192"/>
      <c r="M673" s="192"/>
      <c r="N673" s="192"/>
      <c r="O673" s="192"/>
      <c r="P673" s="192"/>
      <c r="Q673" s="192"/>
      <c r="R673" s="192"/>
      <c r="S673" s="192"/>
      <c r="T673" s="192"/>
      <c r="U673" s="192"/>
      <c r="V673" s="192"/>
      <c r="W673" s="192"/>
      <c r="X673" s="192"/>
      <c r="Y673" s="192"/>
      <c r="Z673" s="192"/>
      <c r="AA673" s="192"/>
      <c r="AB673" s="192"/>
    </row>
    <row r="674" ht="11.25" customHeight="1">
      <c r="A674" s="11"/>
      <c r="B674" s="11"/>
      <c r="C674" s="11"/>
      <c r="D674" s="189"/>
      <c r="E674" s="188"/>
      <c r="F674" s="11"/>
      <c r="G674" s="11"/>
      <c r="H674" s="11"/>
      <c r="I674" s="192"/>
      <c r="J674" s="192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/>
      <c r="AA674" s="192"/>
      <c r="AB674" s="192"/>
    </row>
    <row r="675" ht="11.25" customHeight="1">
      <c r="A675" s="11"/>
      <c r="B675" s="11"/>
      <c r="C675" s="11"/>
      <c r="D675" s="189"/>
      <c r="E675" s="188"/>
      <c r="F675" s="11"/>
      <c r="G675" s="11"/>
      <c r="H675" s="11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  <c r="W675" s="192"/>
      <c r="X675" s="192"/>
      <c r="Y675" s="192"/>
      <c r="Z675" s="192"/>
      <c r="AA675" s="192"/>
      <c r="AB675" s="192"/>
    </row>
    <row r="676" ht="11.25" customHeight="1">
      <c r="A676" s="11"/>
      <c r="B676" s="11"/>
      <c r="C676" s="11"/>
      <c r="D676" s="189"/>
      <c r="E676" s="188"/>
      <c r="F676" s="11"/>
      <c r="G676" s="11"/>
      <c r="H676" s="11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  <c r="AA676" s="192"/>
      <c r="AB676" s="192"/>
    </row>
    <row r="677" ht="11.25" customHeight="1">
      <c r="A677" s="11"/>
      <c r="B677" s="11"/>
      <c r="C677" s="11"/>
      <c r="D677" s="189"/>
      <c r="E677" s="188"/>
      <c r="F677" s="11"/>
      <c r="G677" s="11"/>
      <c r="H677" s="11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/>
      <c r="AA677" s="192"/>
      <c r="AB677" s="192"/>
    </row>
    <row r="678" ht="11.25" customHeight="1">
      <c r="A678" s="11"/>
      <c r="B678" s="11"/>
      <c r="C678" s="11"/>
      <c r="D678" s="189"/>
      <c r="E678" s="188"/>
      <c r="F678" s="11"/>
      <c r="G678" s="11"/>
      <c r="H678" s="11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  <c r="AA678" s="192"/>
      <c r="AB678" s="192"/>
    </row>
    <row r="679" ht="11.25" customHeight="1">
      <c r="A679" s="11"/>
      <c r="B679" s="11"/>
      <c r="C679" s="11"/>
      <c r="D679" s="189"/>
      <c r="E679" s="188"/>
      <c r="F679" s="11"/>
      <c r="G679" s="11"/>
      <c r="H679" s="11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2"/>
      <c r="T679" s="192"/>
      <c r="U679" s="192"/>
      <c r="V679" s="192"/>
      <c r="W679" s="192"/>
      <c r="X679" s="192"/>
      <c r="Y679" s="192"/>
      <c r="Z679" s="192"/>
      <c r="AA679" s="192"/>
      <c r="AB679" s="192"/>
    </row>
    <row r="680" ht="11.25" customHeight="1">
      <c r="A680" s="11"/>
      <c r="B680" s="11"/>
      <c r="C680" s="11"/>
      <c r="D680" s="189"/>
      <c r="E680" s="188"/>
      <c r="F680" s="11"/>
      <c r="G680" s="11"/>
      <c r="H680" s="11"/>
      <c r="I680" s="192"/>
      <c r="J680" s="192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  <c r="W680" s="192"/>
      <c r="X680" s="192"/>
      <c r="Y680" s="192"/>
      <c r="Z680" s="192"/>
      <c r="AA680" s="192"/>
      <c r="AB680" s="192"/>
    </row>
    <row r="681" ht="11.25" customHeight="1">
      <c r="A681" s="11"/>
      <c r="B681" s="11"/>
      <c r="C681" s="11"/>
      <c r="D681" s="189"/>
      <c r="E681" s="188"/>
      <c r="F681" s="11"/>
      <c r="G681" s="11"/>
      <c r="H681" s="11"/>
      <c r="I681" s="192"/>
      <c r="J681" s="192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  <c r="AA681" s="192"/>
      <c r="AB681" s="192"/>
    </row>
    <row r="682" ht="11.25" customHeight="1">
      <c r="A682" s="11"/>
      <c r="B682" s="11"/>
      <c r="C682" s="11"/>
      <c r="D682" s="189"/>
      <c r="E682" s="188"/>
      <c r="F682" s="11"/>
      <c r="G682" s="11"/>
      <c r="H682" s="11"/>
      <c r="I682" s="192"/>
      <c r="J682" s="192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/>
      <c r="AA682" s="192"/>
      <c r="AB682" s="192"/>
    </row>
    <row r="683" ht="11.25" customHeight="1">
      <c r="A683" s="11"/>
      <c r="B683" s="11"/>
      <c r="C683" s="11"/>
      <c r="D683" s="189"/>
      <c r="E683" s="188"/>
      <c r="F683" s="11"/>
      <c r="G683" s="11"/>
      <c r="H683" s="11"/>
      <c r="I683" s="192"/>
      <c r="J683" s="192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/>
      <c r="AA683" s="192"/>
      <c r="AB683" s="192"/>
    </row>
    <row r="684" ht="11.25" customHeight="1">
      <c r="A684" s="11"/>
      <c r="B684" s="11"/>
      <c r="C684" s="11"/>
      <c r="D684" s="189"/>
      <c r="E684" s="188"/>
      <c r="F684" s="11"/>
      <c r="G684" s="11"/>
      <c r="H684" s="11"/>
      <c r="I684" s="192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  <c r="AA684" s="192"/>
      <c r="AB684" s="192"/>
    </row>
    <row r="685" ht="11.25" customHeight="1">
      <c r="A685" s="11"/>
      <c r="B685" s="11"/>
      <c r="C685" s="11"/>
      <c r="D685" s="189"/>
      <c r="E685" s="188"/>
      <c r="F685" s="11"/>
      <c r="G685" s="11"/>
      <c r="H685" s="11"/>
      <c r="I685" s="192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</row>
    <row r="686" ht="11.25" customHeight="1">
      <c r="A686" s="11"/>
      <c r="B686" s="11"/>
      <c r="C686" s="11"/>
      <c r="D686" s="189"/>
      <c r="E686" s="188"/>
      <c r="F686" s="11"/>
      <c r="G686" s="11"/>
      <c r="H686" s="11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2"/>
      <c r="Z686" s="192"/>
      <c r="AA686" s="192"/>
      <c r="AB686" s="192"/>
    </row>
    <row r="687" ht="11.25" customHeight="1">
      <c r="A687" s="11"/>
      <c r="B687" s="11"/>
      <c r="C687" s="11"/>
      <c r="D687" s="189"/>
      <c r="E687" s="188"/>
      <c r="F687" s="11"/>
      <c r="G687" s="11"/>
      <c r="H687" s="11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2"/>
      <c r="Z687" s="192"/>
      <c r="AA687" s="192"/>
      <c r="AB687" s="192"/>
    </row>
    <row r="688" ht="11.25" customHeight="1">
      <c r="A688" s="11"/>
      <c r="B688" s="11"/>
      <c r="C688" s="11"/>
      <c r="D688" s="189"/>
      <c r="E688" s="188"/>
      <c r="F688" s="11"/>
      <c r="G688" s="11"/>
      <c r="H688" s="11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  <c r="AA688" s="192"/>
      <c r="AB688" s="192"/>
    </row>
    <row r="689" ht="11.25" customHeight="1">
      <c r="A689" s="11"/>
      <c r="B689" s="11"/>
      <c r="C689" s="11"/>
      <c r="D689" s="189"/>
      <c r="E689" s="188"/>
      <c r="F689" s="11"/>
      <c r="G689" s="11"/>
      <c r="H689" s="11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  <c r="AA689" s="192"/>
      <c r="AB689" s="192"/>
    </row>
    <row r="690" ht="11.25" customHeight="1">
      <c r="A690" s="11"/>
      <c r="B690" s="11"/>
      <c r="C690" s="11"/>
      <c r="D690" s="189"/>
      <c r="E690" s="188"/>
      <c r="F690" s="11"/>
      <c r="G690" s="11"/>
      <c r="H690" s="11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  <c r="AA690" s="192"/>
      <c r="AB690" s="192"/>
    </row>
    <row r="691" ht="11.25" customHeight="1">
      <c r="A691" s="11"/>
      <c r="B691" s="11"/>
      <c r="C691" s="11"/>
      <c r="D691" s="189"/>
      <c r="E691" s="188"/>
      <c r="F691" s="11"/>
      <c r="G691" s="11"/>
      <c r="H691" s="11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  <c r="AA691" s="192"/>
      <c r="AB691" s="192"/>
    </row>
    <row r="692" ht="11.25" customHeight="1">
      <c r="A692" s="11"/>
      <c r="B692" s="11"/>
      <c r="C692" s="11"/>
      <c r="D692" s="189"/>
      <c r="E692" s="188"/>
      <c r="F692" s="11"/>
      <c r="G692" s="11"/>
      <c r="H692" s="11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  <c r="AA692" s="192"/>
      <c r="AB692" s="192"/>
    </row>
    <row r="693" ht="11.25" customHeight="1">
      <c r="A693" s="11"/>
      <c r="B693" s="11"/>
      <c r="C693" s="11"/>
      <c r="D693" s="189"/>
      <c r="E693" s="188"/>
      <c r="F693" s="11"/>
      <c r="G693" s="11"/>
      <c r="H693" s="11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  <c r="AA693" s="192"/>
      <c r="AB693" s="192"/>
    </row>
    <row r="694" ht="11.25" customHeight="1">
      <c r="A694" s="11"/>
      <c r="B694" s="11"/>
      <c r="C694" s="11"/>
      <c r="D694" s="189"/>
      <c r="E694" s="188"/>
      <c r="F694" s="11"/>
      <c r="G694" s="11"/>
      <c r="H694" s="11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  <c r="AA694" s="192"/>
      <c r="AB694" s="192"/>
    </row>
    <row r="695" ht="11.25" customHeight="1">
      <c r="A695" s="11"/>
      <c r="B695" s="11"/>
      <c r="C695" s="11"/>
      <c r="D695" s="189"/>
      <c r="E695" s="188"/>
      <c r="F695" s="11"/>
      <c r="G695" s="11"/>
      <c r="H695" s="11"/>
      <c r="I695" s="192"/>
      <c r="J695" s="192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  <c r="AA695" s="192"/>
      <c r="AB695" s="192"/>
    </row>
    <row r="696" ht="11.25" customHeight="1">
      <c r="A696" s="11"/>
      <c r="B696" s="11"/>
      <c r="C696" s="11"/>
      <c r="D696" s="189"/>
      <c r="E696" s="188"/>
      <c r="F696" s="11"/>
      <c r="G696" s="11"/>
      <c r="H696" s="11"/>
      <c r="I696" s="192"/>
      <c r="J696" s="192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  <c r="AA696" s="192"/>
      <c r="AB696" s="192"/>
    </row>
    <row r="697" ht="11.25" customHeight="1">
      <c r="A697" s="11"/>
      <c r="B697" s="11"/>
      <c r="C697" s="11"/>
      <c r="D697" s="189"/>
      <c r="E697" s="188"/>
      <c r="F697" s="11"/>
      <c r="G697" s="11"/>
      <c r="H697" s="11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  <c r="AA697" s="192"/>
      <c r="AB697" s="192"/>
    </row>
    <row r="698" ht="11.25" customHeight="1">
      <c r="A698" s="11"/>
      <c r="B698" s="11"/>
      <c r="C698" s="11"/>
      <c r="D698" s="189"/>
      <c r="E698" s="188"/>
      <c r="F698" s="11"/>
      <c r="G698" s="11"/>
      <c r="H698" s="11"/>
      <c r="I698" s="192"/>
      <c r="J698" s="192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  <c r="AA698" s="192"/>
      <c r="AB698" s="192"/>
    </row>
    <row r="699" ht="11.25" customHeight="1">
      <c r="A699" s="11"/>
      <c r="B699" s="11"/>
      <c r="C699" s="11"/>
      <c r="D699" s="189"/>
      <c r="E699" s="188"/>
      <c r="F699" s="11"/>
      <c r="G699" s="11"/>
      <c r="H699" s="11"/>
      <c r="I699" s="192"/>
      <c r="J699" s="192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  <c r="AA699" s="192"/>
      <c r="AB699" s="192"/>
    </row>
    <row r="700" ht="11.25" customHeight="1">
      <c r="A700" s="11"/>
      <c r="B700" s="11"/>
      <c r="C700" s="11"/>
      <c r="D700" s="189"/>
      <c r="E700" s="188"/>
      <c r="F700" s="11"/>
      <c r="G700" s="11"/>
      <c r="H700" s="11"/>
      <c r="I700" s="192"/>
      <c r="J700" s="192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  <c r="AA700" s="192"/>
      <c r="AB700" s="192"/>
    </row>
    <row r="701" ht="11.25" customHeight="1">
      <c r="A701" s="11"/>
      <c r="B701" s="11"/>
      <c r="C701" s="11"/>
      <c r="D701" s="189"/>
      <c r="E701" s="188"/>
      <c r="F701" s="11"/>
      <c r="G701" s="11"/>
      <c r="H701" s="11"/>
      <c r="I701" s="192"/>
      <c r="J701" s="192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/>
      <c r="AA701" s="192"/>
      <c r="AB701" s="192"/>
    </row>
    <row r="702" ht="11.25" customHeight="1">
      <c r="A702" s="11"/>
      <c r="B702" s="11"/>
      <c r="C702" s="11"/>
      <c r="D702" s="189"/>
      <c r="E702" s="188"/>
      <c r="F702" s="11"/>
      <c r="G702" s="11"/>
      <c r="H702" s="11"/>
      <c r="I702" s="192"/>
      <c r="J702" s="192"/>
      <c r="K702" s="192"/>
      <c r="L702" s="192"/>
      <c r="M702" s="192"/>
      <c r="N702" s="192"/>
      <c r="O702" s="192"/>
      <c r="P702" s="192"/>
      <c r="Q702" s="192"/>
      <c r="R702" s="192"/>
      <c r="S702" s="192"/>
      <c r="T702" s="192"/>
      <c r="U702" s="192"/>
      <c r="V702" s="192"/>
      <c r="W702" s="192"/>
      <c r="X702" s="192"/>
      <c r="Y702" s="192"/>
      <c r="Z702" s="192"/>
      <c r="AA702" s="192"/>
      <c r="AB702" s="192"/>
    </row>
    <row r="703" ht="11.25" customHeight="1">
      <c r="A703" s="11"/>
      <c r="B703" s="11"/>
      <c r="C703" s="11"/>
      <c r="D703" s="189"/>
      <c r="E703" s="188"/>
      <c r="F703" s="11"/>
      <c r="G703" s="11"/>
      <c r="H703" s="11"/>
      <c r="I703" s="192"/>
      <c r="J703" s="192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  <c r="AA703" s="192"/>
      <c r="AB703" s="192"/>
    </row>
    <row r="704" ht="11.25" customHeight="1">
      <c r="A704" s="11"/>
      <c r="B704" s="11"/>
      <c r="C704" s="11"/>
      <c r="D704" s="189"/>
      <c r="E704" s="188"/>
      <c r="F704" s="11"/>
      <c r="G704" s="11"/>
      <c r="H704" s="11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  <c r="AA704" s="192"/>
      <c r="AB704" s="192"/>
    </row>
    <row r="705" ht="11.25" customHeight="1">
      <c r="A705" s="11"/>
      <c r="B705" s="11"/>
      <c r="C705" s="11"/>
      <c r="D705" s="189"/>
      <c r="E705" s="188"/>
      <c r="F705" s="11"/>
      <c r="G705" s="11"/>
      <c r="H705" s="11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</row>
    <row r="706" ht="11.25" customHeight="1">
      <c r="A706" s="11"/>
      <c r="B706" s="11"/>
      <c r="C706" s="11"/>
      <c r="D706" s="189"/>
      <c r="E706" s="188"/>
      <c r="F706" s="11"/>
      <c r="G706" s="11"/>
      <c r="H706" s="11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</row>
    <row r="707" ht="11.25" customHeight="1">
      <c r="A707" s="11"/>
      <c r="B707" s="11"/>
      <c r="C707" s="11"/>
      <c r="D707" s="189"/>
      <c r="E707" s="188"/>
      <c r="F707" s="11"/>
      <c r="G707" s="11"/>
      <c r="H707" s="11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  <c r="AA707" s="192"/>
      <c r="AB707" s="192"/>
    </row>
    <row r="708" ht="11.25" customHeight="1">
      <c r="A708" s="11"/>
      <c r="B708" s="11"/>
      <c r="C708" s="11"/>
      <c r="D708" s="189"/>
      <c r="E708" s="188"/>
      <c r="F708" s="11"/>
      <c r="G708" s="11"/>
      <c r="H708" s="11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</row>
    <row r="709" ht="11.25" customHeight="1">
      <c r="A709" s="11"/>
      <c r="B709" s="11"/>
      <c r="C709" s="11"/>
      <c r="D709" s="189"/>
      <c r="E709" s="188"/>
      <c r="F709" s="11"/>
      <c r="G709" s="11"/>
      <c r="H709" s="11"/>
      <c r="I709" s="192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  <c r="AA709" s="192"/>
      <c r="AB709" s="192"/>
    </row>
    <row r="710" ht="11.25" customHeight="1">
      <c r="A710" s="11"/>
      <c r="B710" s="11"/>
      <c r="C710" s="11"/>
      <c r="D710" s="189"/>
      <c r="E710" s="188"/>
      <c r="F710" s="11"/>
      <c r="G710" s="11"/>
      <c r="H710" s="11"/>
      <c r="I710" s="192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  <c r="AA710" s="192"/>
      <c r="AB710" s="192"/>
    </row>
    <row r="711" ht="11.25" customHeight="1">
      <c r="A711" s="11"/>
      <c r="B711" s="11"/>
      <c r="C711" s="11"/>
      <c r="D711" s="189"/>
      <c r="E711" s="188"/>
      <c r="F711" s="11"/>
      <c r="G711" s="11"/>
      <c r="H711" s="11"/>
      <c r="I711" s="192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  <c r="AA711" s="192"/>
      <c r="AB711" s="192"/>
    </row>
    <row r="712" ht="11.25" customHeight="1">
      <c r="A712" s="11"/>
      <c r="B712" s="11"/>
      <c r="C712" s="11"/>
      <c r="D712" s="189"/>
      <c r="E712" s="188"/>
      <c r="F712" s="11"/>
      <c r="G712" s="11"/>
      <c r="H712" s="11"/>
      <c r="I712" s="192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  <c r="AA712" s="192"/>
      <c r="AB712" s="192"/>
    </row>
    <row r="713" ht="11.25" customHeight="1">
      <c r="A713" s="11"/>
      <c r="B713" s="11"/>
      <c r="C713" s="11"/>
      <c r="D713" s="189"/>
      <c r="E713" s="188"/>
      <c r="F713" s="11"/>
      <c r="G713" s="11"/>
      <c r="H713" s="11"/>
      <c r="I713" s="192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  <c r="AA713" s="192"/>
      <c r="AB713" s="192"/>
    </row>
    <row r="714" ht="11.25" customHeight="1">
      <c r="A714" s="11"/>
      <c r="B714" s="11"/>
      <c r="C714" s="11"/>
      <c r="D714" s="189"/>
      <c r="E714" s="188"/>
      <c r="F714" s="11"/>
      <c r="G714" s="11"/>
      <c r="H714" s="11"/>
      <c r="I714" s="192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  <c r="AA714" s="192"/>
      <c r="AB714" s="192"/>
    </row>
    <row r="715" ht="11.25" customHeight="1">
      <c r="A715" s="11"/>
      <c r="B715" s="11"/>
      <c r="C715" s="11"/>
      <c r="D715" s="189"/>
      <c r="E715" s="188"/>
      <c r="F715" s="11"/>
      <c r="G715" s="11"/>
      <c r="H715" s="11"/>
      <c r="I715" s="192"/>
      <c r="J715" s="192"/>
      <c r="K715" s="192"/>
      <c r="L715" s="192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  <c r="W715" s="192"/>
      <c r="X715" s="192"/>
      <c r="Y715" s="192"/>
      <c r="Z715" s="192"/>
      <c r="AA715" s="192"/>
      <c r="AB715" s="192"/>
    </row>
    <row r="716" ht="11.25" customHeight="1">
      <c r="A716" s="11"/>
      <c r="B716" s="11"/>
      <c r="C716" s="11"/>
      <c r="D716" s="189"/>
      <c r="E716" s="188"/>
      <c r="F716" s="11"/>
      <c r="G716" s="11"/>
      <c r="H716" s="11"/>
      <c r="I716" s="192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  <c r="AA716" s="192"/>
      <c r="AB716" s="192"/>
    </row>
    <row r="717" ht="11.25" customHeight="1">
      <c r="A717" s="11"/>
      <c r="B717" s="11"/>
      <c r="C717" s="11"/>
      <c r="D717" s="189"/>
      <c r="E717" s="188"/>
      <c r="F717" s="11"/>
      <c r="G717" s="11"/>
      <c r="H717" s="11"/>
      <c r="I717" s="192"/>
      <c r="J717" s="192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  <c r="AA717" s="192"/>
      <c r="AB717" s="192"/>
    </row>
    <row r="718" ht="11.25" customHeight="1">
      <c r="A718" s="11"/>
      <c r="B718" s="11"/>
      <c r="C718" s="11"/>
      <c r="D718" s="189"/>
      <c r="E718" s="188"/>
      <c r="F718" s="11"/>
      <c r="G718" s="11"/>
      <c r="H718" s="11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  <c r="AA718" s="192"/>
      <c r="AB718" s="192"/>
    </row>
    <row r="719" ht="11.25" customHeight="1">
      <c r="A719" s="11"/>
      <c r="B719" s="11"/>
      <c r="C719" s="11"/>
      <c r="D719" s="189"/>
      <c r="E719" s="188"/>
      <c r="F719" s="11"/>
      <c r="G719" s="11"/>
      <c r="H719" s="11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</row>
    <row r="720" ht="11.25" customHeight="1">
      <c r="A720" s="11"/>
      <c r="B720" s="11"/>
      <c r="C720" s="11"/>
      <c r="D720" s="189"/>
      <c r="E720" s="188"/>
      <c r="F720" s="11"/>
      <c r="G720" s="11"/>
      <c r="H720" s="11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  <c r="AA720" s="192"/>
      <c r="AB720" s="192"/>
    </row>
    <row r="721" ht="11.25" customHeight="1">
      <c r="A721" s="11"/>
      <c r="B721" s="11"/>
      <c r="C721" s="11"/>
      <c r="D721" s="189"/>
      <c r="E721" s="188"/>
      <c r="F721" s="11"/>
      <c r="G721" s="11"/>
      <c r="H721" s="11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  <c r="AA721" s="192"/>
      <c r="AB721" s="192"/>
    </row>
    <row r="722" ht="11.25" customHeight="1">
      <c r="A722" s="11"/>
      <c r="B722" s="11"/>
      <c r="C722" s="11"/>
      <c r="D722" s="189"/>
      <c r="E722" s="188"/>
      <c r="F722" s="11"/>
      <c r="G722" s="11"/>
      <c r="H722" s="11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  <c r="AA722" s="192"/>
      <c r="AB722" s="192"/>
    </row>
    <row r="723" ht="11.25" customHeight="1">
      <c r="A723" s="11"/>
      <c r="B723" s="11"/>
      <c r="C723" s="11"/>
      <c r="D723" s="189"/>
      <c r="E723" s="188"/>
      <c r="F723" s="11"/>
      <c r="G723" s="11"/>
      <c r="H723" s="11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  <c r="AA723" s="192"/>
      <c r="AB723" s="192"/>
    </row>
    <row r="724" ht="11.25" customHeight="1">
      <c r="A724" s="11"/>
      <c r="B724" s="11"/>
      <c r="C724" s="11"/>
      <c r="D724" s="189"/>
      <c r="E724" s="188"/>
      <c r="F724" s="11"/>
      <c r="G724" s="11"/>
      <c r="H724" s="11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  <c r="AA724" s="192"/>
      <c r="AB724" s="192"/>
    </row>
    <row r="725" ht="11.25" customHeight="1">
      <c r="A725" s="11"/>
      <c r="B725" s="11"/>
      <c r="C725" s="11"/>
      <c r="D725" s="189"/>
      <c r="E725" s="188"/>
      <c r="F725" s="11"/>
      <c r="G725" s="11"/>
      <c r="H725" s="11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  <c r="AA725" s="192"/>
      <c r="AB725" s="192"/>
    </row>
    <row r="726" ht="11.25" customHeight="1">
      <c r="A726" s="11"/>
      <c r="B726" s="11"/>
      <c r="C726" s="11"/>
      <c r="D726" s="189"/>
      <c r="E726" s="188"/>
      <c r="F726" s="11"/>
      <c r="G726" s="11"/>
      <c r="H726" s="11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  <c r="AA726" s="192"/>
      <c r="AB726" s="192"/>
    </row>
    <row r="727" ht="11.25" customHeight="1">
      <c r="A727" s="11"/>
      <c r="B727" s="11"/>
      <c r="C727" s="11"/>
      <c r="D727" s="189"/>
      <c r="E727" s="188"/>
      <c r="F727" s="11"/>
      <c r="G727" s="11"/>
      <c r="H727" s="11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  <c r="AA727" s="192"/>
      <c r="AB727" s="192"/>
    </row>
    <row r="728" ht="11.25" customHeight="1">
      <c r="A728" s="11"/>
      <c r="B728" s="11"/>
      <c r="C728" s="11"/>
      <c r="D728" s="189"/>
      <c r="E728" s="188"/>
      <c r="F728" s="11"/>
      <c r="G728" s="11"/>
      <c r="H728" s="11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2"/>
      <c r="Z728" s="192"/>
      <c r="AA728" s="192"/>
      <c r="AB728" s="192"/>
    </row>
    <row r="729" ht="11.25" customHeight="1">
      <c r="A729" s="11"/>
      <c r="B729" s="11"/>
      <c r="C729" s="11"/>
      <c r="D729" s="189"/>
      <c r="E729" s="188"/>
      <c r="F729" s="11"/>
      <c r="G729" s="11"/>
      <c r="H729" s="11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2"/>
      <c r="Z729" s="192"/>
      <c r="AA729" s="192"/>
      <c r="AB729" s="192"/>
    </row>
    <row r="730" ht="11.25" customHeight="1">
      <c r="A730" s="11"/>
      <c r="B730" s="11"/>
      <c r="C730" s="11"/>
      <c r="D730" s="189"/>
      <c r="E730" s="188"/>
      <c r="F730" s="11"/>
      <c r="G730" s="11"/>
      <c r="H730" s="11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2"/>
      <c r="Z730" s="192"/>
      <c r="AA730" s="192"/>
      <c r="AB730" s="192"/>
    </row>
    <row r="731" ht="11.25" customHeight="1">
      <c r="A731" s="11"/>
      <c r="B731" s="11"/>
      <c r="C731" s="11"/>
      <c r="D731" s="189"/>
      <c r="E731" s="188"/>
      <c r="F731" s="11"/>
      <c r="G731" s="11"/>
      <c r="H731" s="11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  <c r="AA731" s="192"/>
      <c r="AB731" s="192"/>
    </row>
    <row r="732" ht="11.25" customHeight="1">
      <c r="A732" s="11"/>
      <c r="B732" s="11"/>
      <c r="C732" s="11"/>
      <c r="D732" s="189"/>
      <c r="E732" s="188"/>
      <c r="F732" s="11"/>
      <c r="G732" s="11"/>
      <c r="H732" s="11"/>
      <c r="I732" s="192"/>
      <c r="J732" s="192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  <c r="AA732" s="192"/>
      <c r="AB732" s="192"/>
    </row>
    <row r="733" ht="11.25" customHeight="1">
      <c r="A733" s="11"/>
      <c r="B733" s="11"/>
      <c r="C733" s="11"/>
      <c r="D733" s="189"/>
      <c r="E733" s="188"/>
      <c r="F733" s="11"/>
      <c r="G733" s="11"/>
      <c r="H733" s="11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  <c r="AA733" s="192"/>
      <c r="AB733" s="192"/>
    </row>
    <row r="734" ht="11.25" customHeight="1">
      <c r="A734" s="11"/>
      <c r="B734" s="11"/>
      <c r="C734" s="11"/>
      <c r="D734" s="189"/>
      <c r="E734" s="188"/>
      <c r="F734" s="11"/>
      <c r="G734" s="11"/>
      <c r="H734" s="11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  <c r="AA734" s="192"/>
      <c r="AB734" s="192"/>
    </row>
    <row r="735" ht="11.25" customHeight="1">
      <c r="A735" s="11"/>
      <c r="B735" s="11"/>
      <c r="C735" s="11"/>
      <c r="D735" s="189"/>
      <c r="E735" s="188"/>
      <c r="F735" s="11"/>
      <c r="G735" s="11"/>
      <c r="H735" s="11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  <c r="AA735" s="192"/>
      <c r="AB735" s="192"/>
    </row>
    <row r="736" ht="11.25" customHeight="1">
      <c r="A736" s="11"/>
      <c r="B736" s="11"/>
      <c r="C736" s="11"/>
      <c r="D736" s="189"/>
      <c r="E736" s="188"/>
      <c r="F736" s="11"/>
      <c r="G736" s="11"/>
      <c r="H736" s="11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  <c r="AA736" s="192"/>
      <c r="AB736" s="192"/>
    </row>
    <row r="737" ht="11.25" customHeight="1">
      <c r="A737" s="11"/>
      <c r="B737" s="11"/>
      <c r="C737" s="11"/>
      <c r="D737" s="189"/>
      <c r="E737" s="188"/>
      <c r="F737" s="11"/>
      <c r="G737" s="11"/>
      <c r="H737" s="11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  <c r="AA737" s="192"/>
      <c r="AB737" s="192"/>
    </row>
    <row r="738" ht="11.25" customHeight="1">
      <c r="A738" s="11"/>
      <c r="B738" s="11"/>
      <c r="C738" s="11"/>
      <c r="D738" s="189"/>
      <c r="E738" s="188"/>
      <c r="F738" s="11"/>
      <c r="G738" s="11"/>
      <c r="H738" s="11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  <c r="AA738" s="192"/>
      <c r="AB738" s="192"/>
    </row>
    <row r="739" ht="11.25" customHeight="1">
      <c r="A739" s="11"/>
      <c r="B739" s="11"/>
      <c r="C739" s="11"/>
      <c r="D739" s="189"/>
      <c r="E739" s="188"/>
      <c r="F739" s="11"/>
      <c r="G739" s="11"/>
      <c r="H739" s="11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  <c r="AA739" s="192"/>
      <c r="AB739" s="192"/>
    </row>
    <row r="740" ht="11.25" customHeight="1">
      <c r="A740" s="11"/>
      <c r="B740" s="11"/>
      <c r="C740" s="11"/>
      <c r="D740" s="189"/>
      <c r="E740" s="188"/>
      <c r="F740" s="11"/>
      <c r="G740" s="11"/>
      <c r="H740" s="11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2"/>
      <c r="Z740" s="192"/>
      <c r="AA740" s="192"/>
      <c r="AB740" s="192"/>
    </row>
    <row r="741" ht="11.25" customHeight="1">
      <c r="A741" s="11"/>
      <c r="B741" s="11"/>
      <c r="C741" s="11"/>
      <c r="D741" s="189"/>
      <c r="E741" s="188"/>
      <c r="F741" s="11"/>
      <c r="G741" s="11"/>
      <c r="H741" s="11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2"/>
      <c r="Z741" s="192"/>
      <c r="AA741" s="192"/>
      <c r="AB741" s="192"/>
    </row>
    <row r="742" ht="11.25" customHeight="1">
      <c r="A742" s="11"/>
      <c r="B742" s="11"/>
      <c r="C742" s="11"/>
      <c r="D742" s="189"/>
      <c r="E742" s="188"/>
      <c r="F742" s="11"/>
      <c r="G742" s="11"/>
      <c r="H742" s="11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2"/>
      <c r="Z742" s="192"/>
      <c r="AA742" s="192"/>
      <c r="AB742" s="192"/>
    </row>
    <row r="743" ht="11.25" customHeight="1">
      <c r="A743" s="11"/>
      <c r="B743" s="11"/>
      <c r="C743" s="11"/>
      <c r="D743" s="189"/>
      <c r="E743" s="188"/>
      <c r="F743" s="11"/>
      <c r="G743" s="11"/>
      <c r="H743" s="11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2"/>
      <c r="Z743" s="192"/>
      <c r="AA743" s="192"/>
      <c r="AB743" s="192"/>
    </row>
    <row r="744" ht="11.25" customHeight="1">
      <c r="A744" s="11"/>
      <c r="B744" s="11"/>
      <c r="C744" s="11"/>
      <c r="D744" s="189"/>
      <c r="E744" s="188"/>
      <c r="F744" s="11"/>
      <c r="G744" s="11"/>
      <c r="H744" s="11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  <c r="W744" s="192"/>
      <c r="X744" s="192"/>
      <c r="Y744" s="192"/>
      <c r="Z744" s="192"/>
      <c r="AA744" s="192"/>
      <c r="AB744" s="192"/>
    </row>
    <row r="745" ht="11.25" customHeight="1">
      <c r="A745" s="11"/>
      <c r="B745" s="11"/>
      <c r="C745" s="11"/>
      <c r="D745" s="189"/>
      <c r="E745" s="188"/>
      <c r="F745" s="11"/>
      <c r="G745" s="11"/>
      <c r="H745" s="11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  <c r="AA745" s="192"/>
      <c r="AB745" s="192"/>
    </row>
    <row r="746" ht="11.25" customHeight="1">
      <c r="A746" s="11"/>
      <c r="B746" s="11"/>
      <c r="C746" s="11"/>
      <c r="D746" s="189"/>
      <c r="E746" s="188"/>
      <c r="F746" s="11"/>
      <c r="G746" s="11"/>
      <c r="H746" s="11"/>
      <c r="I746" s="192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  <c r="AA746" s="192"/>
      <c r="AB746" s="192"/>
    </row>
    <row r="747" ht="11.25" customHeight="1">
      <c r="A747" s="11"/>
      <c r="B747" s="11"/>
      <c r="C747" s="11"/>
      <c r="D747" s="189"/>
      <c r="E747" s="188"/>
      <c r="F747" s="11"/>
      <c r="G747" s="11"/>
      <c r="H747" s="11"/>
      <c r="I747" s="192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  <c r="AA747" s="192"/>
      <c r="AB747" s="192"/>
    </row>
    <row r="748" ht="11.25" customHeight="1">
      <c r="A748" s="11"/>
      <c r="B748" s="11"/>
      <c r="C748" s="11"/>
      <c r="D748" s="189"/>
      <c r="E748" s="188"/>
      <c r="F748" s="11"/>
      <c r="G748" s="11"/>
      <c r="H748" s="11"/>
      <c r="I748" s="192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  <c r="AA748" s="192"/>
      <c r="AB748" s="192"/>
    </row>
    <row r="749" ht="11.25" customHeight="1">
      <c r="A749" s="11"/>
      <c r="B749" s="11"/>
      <c r="C749" s="11"/>
      <c r="D749" s="189"/>
      <c r="E749" s="188"/>
      <c r="F749" s="11"/>
      <c r="G749" s="11"/>
      <c r="H749" s="11"/>
      <c r="I749" s="192"/>
      <c r="J749" s="192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2"/>
      <c r="V749" s="192"/>
      <c r="W749" s="192"/>
      <c r="X749" s="192"/>
      <c r="Y749" s="192"/>
      <c r="Z749" s="192"/>
      <c r="AA749" s="192"/>
      <c r="AB749" s="192"/>
    </row>
    <row r="750" ht="11.25" customHeight="1">
      <c r="A750" s="11"/>
      <c r="B750" s="11"/>
      <c r="C750" s="11"/>
      <c r="D750" s="189"/>
      <c r="E750" s="188"/>
      <c r="F750" s="11"/>
      <c r="G750" s="11"/>
      <c r="H750" s="11"/>
      <c r="I750" s="192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  <c r="AA750" s="192"/>
      <c r="AB750" s="192"/>
    </row>
    <row r="751" ht="11.25" customHeight="1">
      <c r="A751" s="11"/>
      <c r="B751" s="11"/>
      <c r="C751" s="11"/>
      <c r="D751" s="189"/>
      <c r="E751" s="188"/>
      <c r="F751" s="11"/>
      <c r="G751" s="11"/>
      <c r="H751" s="11"/>
      <c r="I751" s="192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  <c r="AA751" s="192"/>
      <c r="AB751" s="192"/>
    </row>
    <row r="752" ht="11.25" customHeight="1">
      <c r="A752" s="11"/>
      <c r="B752" s="11"/>
      <c r="C752" s="11"/>
      <c r="D752" s="189"/>
      <c r="E752" s="188"/>
      <c r="F752" s="11"/>
      <c r="G752" s="11"/>
      <c r="H752" s="11"/>
      <c r="I752" s="192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  <c r="AA752" s="192"/>
      <c r="AB752" s="192"/>
    </row>
    <row r="753" ht="11.25" customHeight="1">
      <c r="A753" s="11"/>
      <c r="B753" s="11"/>
      <c r="C753" s="11"/>
      <c r="D753" s="189"/>
      <c r="E753" s="188"/>
      <c r="F753" s="11"/>
      <c r="G753" s="11"/>
      <c r="H753" s="11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  <c r="W753" s="192"/>
      <c r="X753" s="192"/>
      <c r="Y753" s="192"/>
      <c r="Z753" s="192"/>
      <c r="AA753" s="192"/>
      <c r="AB753" s="192"/>
    </row>
    <row r="754" ht="11.25" customHeight="1">
      <c r="A754" s="11"/>
      <c r="B754" s="11"/>
      <c r="C754" s="11"/>
      <c r="D754" s="189"/>
      <c r="E754" s="188"/>
      <c r="F754" s="11"/>
      <c r="G754" s="11"/>
      <c r="H754" s="11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  <c r="W754" s="192"/>
      <c r="X754" s="192"/>
      <c r="Y754" s="192"/>
      <c r="Z754" s="192"/>
      <c r="AA754" s="192"/>
      <c r="AB754" s="192"/>
    </row>
    <row r="755" ht="11.25" customHeight="1">
      <c r="A755" s="11"/>
      <c r="B755" s="11"/>
      <c r="C755" s="11"/>
      <c r="D755" s="189"/>
      <c r="E755" s="188"/>
      <c r="F755" s="11"/>
      <c r="G755" s="11"/>
      <c r="H755" s="11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  <c r="W755" s="192"/>
      <c r="X755" s="192"/>
      <c r="Y755" s="192"/>
      <c r="Z755" s="192"/>
      <c r="AA755" s="192"/>
      <c r="AB755" s="192"/>
    </row>
    <row r="756" ht="11.25" customHeight="1">
      <c r="A756" s="11"/>
      <c r="B756" s="11"/>
      <c r="C756" s="11"/>
      <c r="D756" s="189"/>
      <c r="E756" s="188"/>
      <c r="F756" s="11"/>
      <c r="G756" s="11"/>
      <c r="H756" s="11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  <c r="AA756" s="192"/>
      <c r="AB756" s="192"/>
    </row>
    <row r="757" ht="11.25" customHeight="1">
      <c r="A757" s="11"/>
      <c r="B757" s="11"/>
      <c r="C757" s="11"/>
      <c r="D757" s="189"/>
      <c r="E757" s="188"/>
      <c r="F757" s="11"/>
      <c r="G757" s="11"/>
      <c r="H757" s="11"/>
      <c r="I757" s="192"/>
      <c r="J757" s="192"/>
      <c r="K757" s="192"/>
      <c r="L757" s="192"/>
      <c r="M757" s="192"/>
      <c r="N757" s="192"/>
      <c r="O757" s="192"/>
      <c r="P757" s="192"/>
      <c r="Q757" s="192"/>
      <c r="R757" s="192"/>
      <c r="S757" s="192"/>
      <c r="T757" s="192"/>
      <c r="U757" s="192"/>
      <c r="V757" s="192"/>
      <c r="W757" s="192"/>
      <c r="X757" s="192"/>
      <c r="Y757" s="192"/>
      <c r="Z757" s="192"/>
      <c r="AA757" s="192"/>
      <c r="AB757" s="192"/>
    </row>
    <row r="758" ht="11.25" customHeight="1">
      <c r="A758" s="11"/>
      <c r="B758" s="11"/>
      <c r="C758" s="11"/>
      <c r="D758" s="189"/>
      <c r="E758" s="188"/>
      <c r="F758" s="11"/>
      <c r="G758" s="11"/>
      <c r="H758" s="11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  <c r="AA758" s="192"/>
      <c r="AB758" s="192"/>
    </row>
    <row r="759" ht="11.25" customHeight="1">
      <c r="A759" s="11"/>
      <c r="B759" s="11"/>
      <c r="C759" s="11"/>
      <c r="D759" s="189"/>
      <c r="E759" s="188"/>
      <c r="F759" s="11"/>
      <c r="G759" s="11"/>
      <c r="H759" s="11"/>
      <c r="I759" s="192"/>
      <c r="J759" s="192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  <c r="W759" s="192"/>
      <c r="X759" s="192"/>
      <c r="Y759" s="192"/>
      <c r="Z759" s="192"/>
      <c r="AA759" s="192"/>
      <c r="AB759" s="192"/>
    </row>
    <row r="760" ht="11.25" customHeight="1">
      <c r="A760" s="11"/>
      <c r="B760" s="11"/>
      <c r="C760" s="11"/>
      <c r="D760" s="189"/>
      <c r="E760" s="188"/>
      <c r="F760" s="11"/>
      <c r="G760" s="11"/>
      <c r="H760" s="11"/>
      <c r="I760" s="192"/>
      <c r="J760" s="192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  <c r="W760" s="192"/>
      <c r="X760" s="192"/>
      <c r="Y760" s="192"/>
      <c r="Z760" s="192"/>
      <c r="AA760" s="192"/>
      <c r="AB760" s="192"/>
    </row>
    <row r="761" ht="11.25" customHeight="1">
      <c r="A761" s="11"/>
      <c r="B761" s="11"/>
      <c r="C761" s="11"/>
      <c r="D761" s="189"/>
      <c r="E761" s="188"/>
      <c r="F761" s="11"/>
      <c r="G761" s="11"/>
      <c r="H761" s="11"/>
      <c r="I761" s="192"/>
      <c r="J761" s="192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  <c r="W761" s="192"/>
      <c r="X761" s="192"/>
      <c r="Y761" s="192"/>
      <c r="Z761" s="192"/>
      <c r="AA761" s="192"/>
      <c r="AB761" s="192"/>
    </row>
    <row r="762" ht="11.25" customHeight="1">
      <c r="A762" s="11"/>
      <c r="B762" s="11"/>
      <c r="C762" s="11"/>
      <c r="D762" s="189"/>
      <c r="E762" s="188"/>
      <c r="F762" s="11"/>
      <c r="G762" s="11"/>
      <c r="H762" s="11"/>
      <c r="I762" s="192"/>
      <c r="J762" s="192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  <c r="W762" s="192"/>
      <c r="X762" s="192"/>
      <c r="Y762" s="192"/>
      <c r="Z762" s="192"/>
      <c r="AA762" s="192"/>
      <c r="AB762" s="192"/>
    </row>
    <row r="763" ht="11.25" customHeight="1">
      <c r="A763" s="11"/>
      <c r="B763" s="11"/>
      <c r="C763" s="11"/>
      <c r="D763" s="189"/>
      <c r="E763" s="188"/>
      <c r="F763" s="11"/>
      <c r="G763" s="11"/>
      <c r="H763" s="11"/>
      <c r="I763" s="192"/>
      <c r="J763" s="192"/>
      <c r="K763" s="192"/>
      <c r="L763" s="192"/>
      <c r="M763" s="192"/>
      <c r="N763" s="192"/>
      <c r="O763" s="192"/>
      <c r="P763" s="192"/>
      <c r="Q763" s="192"/>
      <c r="R763" s="192"/>
      <c r="S763" s="192"/>
      <c r="T763" s="192"/>
      <c r="U763" s="192"/>
      <c r="V763" s="192"/>
      <c r="W763" s="192"/>
      <c r="X763" s="192"/>
      <c r="Y763" s="192"/>
      <c r="Z763" s="192"/>
      <c r="AA763" s="192"/>
      <c r="AB763" s="192"/>
    </row>
    <row r="764" ht="11.25" customHeight="1">
      <c r="A764" s="11"/>
      <c r="B764" s="11"/>
      <c r="C764" s="11"/>
      <c r="D764" s="189"/>
      <c r="E764" s="188"/>
      <c r="F764" s="11"/>
      <c r="G764" s="11"/>
      <c r="H764" s="11"/>
      <c r="I764" s="192"/>
      <c r="J764" s="192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  <c r="W764" s="192"/>
      <c r="X764" s="192"/>
      <c r="Y764" s="192"/>
      <c r="Z764" s="192"/>
      <c r="AA764" s="192"/>
      <c r="AB764" s="192"/>
    </row>
    <row r="765" ht="11.25" customHeight="1">
      <c r="A765" s="11"/>
      <c r="B765" s="11"/>
      <c r="C765" s="11"/>
      <c r="D765" s="189"/>
      <c r="E765" s="188"/>
      <c r="F765" s="11"/>
      <c r="G765" s="11"/>
      <c r="H765" s="11"/>
      <c r="I765" s="192"/>
      <c r="J765" s="192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  <c r="W765" s="192"/>
      <c r="X765" s="192"/>
      <c r="Y765" s="192"/>
      <c r="Z765" s="192"/>
      <c r="AA765" s="192"/>
      <c r="AB765" s="192"/>
    </row>
    <row r="766" ht="11.25" customHeight="1">
      <c r="A766" s="11"/>
      <c r="B766" s="11"/>
      <c r="C766" s="11"/>
      <c r="D766" s="189"/>
      <c r="E766" s="188"/>
      <c r="F766" s="11"/>
      <c r="G766" s="11"/>
      <c r="H766" s="11"/>
      <c r="I766" s="192"/>
      <c r="J766" s="192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  <c r="W766" s="192"/>
      <c r="X766" s="192"/>
      <c r="Y766" s="192"/>
      <c r="Z766" s="192"/>
      <c r="AA766" s="192"/>
      <c r="AB766" s="192"/>
    </row>
    <row r="767" ht="11.25" customHeight="1">
      <c r="A767" s="11"/>
      <c r="B767" s="11"/>
      <c r="C767" s="11"/>
      <c r="D767" s="189"/>
      <c r="E767" s="188"/>
      <c r="F767" s="11"/>
      <c r="G767" s="11"/>
      <c r="H767" s="11"/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/>
      <c r="X767" s="192"/>
      <c r="Y767" s="192"/>
      <c r="Z767" s="192"/>
      <c r="AA767" s="192"/>
      <c r="AB767" s="192"/>
    </row>
    <row r="768" ht="11.25" customHeight="1">
      <c r="A768" s="11"/>
      <c r="B768" s="11"/>
      <c r="C768" s="11"/>
      <c r="D768" s="189"/>
      <c r="E768" s="188"/>
      <c r="F768" s="11"/>
      <c r="G768" s="11"/>
      <c r="H768" s="11"/>
      <c r="I768" s="192"/>
      <c r="J768" s="192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  <c r="W768" s="192"/>
      <c r="X768" s="192"/>
      <c r="Y768" s="192"/>
      <c r="Z768" s="192"/>
      <c r="AA768" s="192"/>
      <c r="AB768" s="192"/>
    </row>
    <row r="769" ht="11.25" customHeight="1">
      <c r="A769" s="11"/>
      <c r="B769" s="11"/>
      <c r="C769" s="11"/>
      <c r="D769" s="189"/>
      <c r="E769" s="188"/>
      <c r="F769" s="11"/>
      <c r="G769" s="11"/>
      <c r="H769" s="11"/>
      <c r="I769" s="192"/>
      <c r="J769" s="192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  <c r="W769" s="192"/>
      <c r="X769" s="192"/>
      <c r="Y769" s="192"/>
      <c r="Z769" s="192"/>
      <c r="AA769" s="192"/>
      <c r="AB769" s="192"/>
    </row>
    <row r="770" ht="11.25" customHeight="1">
      <c r="A770" s="11"/>
      <c r="B770" s="11"/>
      <c r="C770" s="11"/>
      <c r="D770" s="189"/>
      <c r="E770" s="188"/>
      <c r="F770" s="11"/>
      <c r="G770" s="11"/>
      <c r="H770" s="11"/>
      <c r="I770" s="192"/>
      <c r="J770" s="192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  <c r="W770" s="192"/>
      <c r="X770" s="192"/>
      <c r="Y770" s="192"/>
      <c r="Z770" s="192"/>
      <c r="AA770" s="192"/>
      <c r="AB770" s="192"/>
    </row>
    <row r="771" ht="11.25" customHeight="1">
      <c r="A771" s="11"/>
      <c r="B771" s="11"/>
      <c r="C771" s="11"/>
      <c r="D771" s="189"/>
      <c r="E771" s="188"/>
      <c r="F771" s="11"/>
      <c r="G771" s="11"/>
      <c r="H771" s="11"/>
      <c r="I771" s="192"/>
      <c r="J771" s="192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  <c r="W771" s="192"/>
      <c r="X771" s="192"/>
      <c r="Y771" s="192"/>
      <c r="Z771" s="192"/>
      <c r="AA771" s="192"/>
      <c r="AB771" s="192"/>
    </row>
    <row r="772" ht="11.25" customHeight="1">
      <c r="A772" s="11"/>
      <c r="B772" s="11"/>
      <c r="C772" s="11"/>
      <c r="D772" s="189"/>
      <c r="E772" s="188"/>
      <c r="F772" s="11"/>
      <c r="G772" s="11"/>
      <c r="H772" s="11"/>
      <c r="I772" s="192"/>
      <c r="J772" s="192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  <c r="W772" s="192"/>
      <c r="X772" s="192"/>
      <c r="Y772" s="192"/>
      <c r="Z772" s="192"/>
      <c r="AA772" s="192"/>
      <c r="AB772" s="192"/>
    </row>
    <row r="773" ht="11.25" customHeight="1">
      <c r="A773" s="11"/>
      <c r="B773" s="11"/>
      <c r="C773" s="11"/>
      <c r="D773" s="189"/>
      <c r="E773" s="188"/>
      <c r="F773" s="11"/>
      <c r="G773" s="11"/>
      <c r="H773" s="11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  <c r="W773" s="192"/>
      <c r="X773" s="192"/>
      <c r="Y773" s="192"/>
      <c r="Z773" s="192"/>
      <c r="AA773" s="192"/>
      <c r="AB773" s="192"/>
    </row>
    <row r="774" ht="11.25" customHeight="1">
      <c r="A774" s="11"/>
      <c r="B774" s="11"/>
      <c r="C774" s="11"/>
      <c r="D774" s="189"/>
      <c r="E774" s="188"/>
      <c r="F774" s="11"/>
      <c r="G774" s="11"/>
      <c r="H774" s="11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  <c r="W774" s="192"/>
      <c r="X774" s="192"/>
      <c r="Y774" s="192"/>
      <c r="Z774" s="192"/>
      <c r="AA774" s="192"/>
      <c r="AB774" s="192"/>
    </row>
    <row r="775" ht="11.25" customHeight="1">
      <c r="A775" s="11"/>
      <c r="B775" s="11"/>
      <c r="C775" s="11"/>
      <c r="D775" s="189"/>
      <c r="E775" s="188"/>
      <c r="F775" s="11"/>
      <c r="G775" s="11"/>
      <c r="H775" s="11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  <c r="W775" s="192"/>
      <c r="X775" s="192"/>
      <c r="Y775" s="192"/>
      <c r="Z775" s="192"/>
      <c r="AA775" s="192"/>
      <c r="AB775" s="192"/>
    </row>
    <row r="776" ht="11.25" customHeight="1">
      <c r="A776" s="11"/>
      <c r="B776" s="11"/>
      <c r="C776" s="11"/>
      <c r="D776" s="189"/>
      <c r="E776" s="188"/>
      <c r="F776" s="11"/>
      <c r="G776" s="11"/>
      <c r="H776" s="11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  <c r="W776" s="192"/>
      <c r="X776" s="192"/>
      <c r="Y776" s="192"/>
      <c r="Z776" s="192"/>
      <c r="AA776" s="192"/>
      <c r="AB776" s="192"/>
    </row>
    <row r="777" ht="11.25" customHeight="1">
      <c r="A777" s="11"/>
      <c r="B777" s="11"/>
      <c r="C777" s="11"/>
      <c r="D777" s="189"/>
      <c r="E777" s="188"/>
      <c r="F777" s="11"/>
      <c r="G777" s="11"/>
      <c r="H777" s="11"/>
      <c r="I777" s="192"/>
      <c r="J777" s="192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  <c r="W777" s="192"/>
      <c r="X777" s="192"/>
      <c r="Y777" s="192"/>
      <c r="Z777" s="192"/>
      <c r="AA777" s="192"/>
      <c r="AB777" s="192"/>
    </row>
    <row r="778" ht="11.25" customHeight="1">
      <c r="A778" s="11"/>
      <c r="B778" s="11"/>
      <c r="C778" s="11"/>
      <c r="D778" s="189"/>
      <c r="E778" s="188"/>
      <c r="F778" s="11"/>
      <c r="G778" s="11"/>
      <c r="H778" s="11"/>
      <c r="I778" s="192"/>
      <c r="J778" s="192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  <c r="W778" s="192"/>
      <c r="X778" s="192"/>
      <c r="Y778" s="192"/>
      <c r="Z778" s="192"/>
      <c r="AA778" s="192"/>
      <c r="AB778" s="192"/>
    </row>
    <row r="779" ht="11.25" customHeight="1">
      <c r="A779" s="11"/>
      <c r="B779" s="11"/>
      <c r="C779" s="11"/>
      <c r="D779" s="189"/>
      <c r="E779" s="188"/>
      <c r="F779" s="11"/>
      <c r="G779" s="11"/>
      <c r="H779" s="11"/>
      <c r="I779" s="192"/>
      <c r="J779" s="192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  <c r="W779" s="192"/>
      <c r="X779" s="192"/>
      <c r="Y779" s="192"/>
      <c r="Z779" s="192"/>
      <c r="AA779" s="192"/>
      <c r="AB779" s="192"/>
    </row>
    <row r="780" ht="11.25" customHeight="1">
      <c r="A780" s="11"/>
      <c r="B780" s="11"/>
      <c r="C780" s="11"/>
      <c r="D780" s="189"/>
      <c r="E780" s="188"/>
      <c r="F780" s="11"/>
      <c r="G780" s="11"/>
      <c r="H780" s="11"/>
      <c r="I780" s="192"/>
      <c r="J780" s="192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  <c r="W780" s="192"/>
      <c r="X780" s="192"/>
      <c r="Y780" s="192"/>
      <c r="Z780" s="192"/>
      <c r="AA780" s="192"/>
      <c r="AB780" s="192"/>
    </row>
    <row r="781" ht="11.25" customHeight="1">
      <c r="A781" s="11"/>
      <c r="B781" s="11"/>
      <c r="C781" s="11"/>
      <c r="D781" s="189"/>
      <c r="E781" s="188"/>
      <c r="F781" s="11"/>
      <c r="G781" s="11"/>
      <c r="H781" s="11"/>
      <c r="I781" s="192"/>
      <c r="J781" s="192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  <c r="W781" s="192"/>
      <c r="X781" s="192"/>
      <c r="Y781" s="192"/>
      <c r="Z781" s="192"/>
      <c r="AA781" s="192"/>
      <c r="AB781" s="192"/>
    </row>
    <row r="782" ht="11.25" customHeight="1">
      <c r="A782" s="11"/>
      <c r="B782" s="11"/>
      <c r="C782" s="11"/>
      <c r="D782" s="189"/>
      <c r="E782" s="188"/>
      <c r="F782" s="11"/>
      <c r="G782" s="11"/>
      <c r="H782" s="11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  <c r="AA782" s="192"/>
      <c r="AB782" s="192"/>
    </row>
    <row r="783" ht="11.25" customHeight="1">
      <c r="A783" s="11"/>
      <c r="B783" s="11"/>
      <c r="C783" s="11"/>
      <c r="D783" s="189"/>
      <c r="E783" s="188"/>
      <c r="F783" s="11"/>
      <c r="G783" s="11"/>
      <c r="H783" s="11"/>
      <c r="I783" s="192"/>
      <c r="J783" s="192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  <c r="W783" s="192"/>
      <c r="X783" s="192"/>
      <c r="Y783" s="192"/>
      <c r="Z783" s="192"/>
      <c r="AA783" s="192"/>
      <c r="AB783" s="192"/>
    </row>
    <row r="784" ht="11.25" customHeight="1">
      <c r="A784" s="11"/>
      <c r="B784" s="11"/>
      <c r="C784" s="11"/>
      <c r="D784" s="189"/>
      <c r="E784" s="188"/>
      <c r="F784" s="11"/>
      <c r="G784" s="11"/>
      <c r="H784" s="11"/>
      <c r="I784" s="192"/>
      <c r="J784" s="192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  <c r="W784" s="192"/>
      <c r="X784" s="192"/>
      <c r="Y784" s="192"/>
      <c r="Z784" s="192"/>
      <c r="AA784" s="192"/>
      <c r="AB784" s="192"/>
    </row>
    <row r="785" ht="11.25" customHeight="1">
      <c r="A785" s="11"/>
      <c r="B785" s="11"/>
      <c r="C785" s="11"/>
      <c r="D785" s="189"/>
      <c r="E785" s="188"/>
      <c r="F785" s="11"/>
      <c r="G785" s="11"/>
      <c r="H785" s="11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  <c r="W785" s="192"/>
      <c r="X785" s="192"/>
      <c r="Y785" s="192"/>
      <c r="Z785" s="192"/>
      <c r="AA785" s="192"/>
      <c r="AB785" s="192"/>
    </row>
    <row r="786" ht="11.25" customHeight="1">
      <c r="A786" s="11"/>
      <c r="B786" s="11"/>
      <c r="C786" s="11"/>
      <c r="D786" s="189"/>
      <c r="E786" s="188"/>
      <c r="F786" s="11"/>
      <c r="G786" s="11"/>
      <c r="H786" s="11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2"/>
      <c r="T786" s="192"/>
      <c r="U786" s="192"/>
      <c r="V786" s="192"/>
      <c r="W786" s="192"/>
      <c r="X786" s="192"/>
      <c r="Y786" s="192"/>
      <c r="Z786" s="192"/>
      <c r="AA786" s="192"/>
      <c r="AB786" s="192"/>
    </row>
    <row r="787" ht="11.25" customHeight="1">
      <c r="A787" s="11"/>
      <c r="B787" s="11"/>
      <c r="C787" s="11"/>
      <c r="D787" s="189"/>
      <c r="E787" s="188"/>
      <c r="F787" s="11"/>
      <c r="G787" s="11"/>
      <c r="H787" s="11"/>
      <c r="I787" s="192"/>
      <c r="J787" s="192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  <c r="W787" s="192"/>
      <c r="X787" s="192"/>
      <c r="Y787" s="192"/>
      <c r="Z787" s="192"/>
      <c r="AA787" s="192"/>
      <c r="AB787" s="192"/>
    </row>
    <row r="788" ht="11.25" customHeight="1">
      <c r="A788" s="11"/>
      <c r="B788" s="11"/>
      <c r="C788" s="11"/>
      <c r="D788" s="189"/>
      <c r="E788" s="188"/>
      <c r="F788" s="11"/>
      <c r="G788" s="11"/>
      <c r="H788" s="11"/>
      <c r="I788" s="192"/>
      <c r="J788" s="192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  <c r="W788" s="192"/>
      <c r="X788" s="192"/>
      <c r="Y788" s="192"/>
      <c r="Z788" s="192"/>
      <c r="AA788" s="192"/>
      <c r="AB788" s="192"/>
    </row>
    <row r="789" ht="11.25" customHeight="1">
      <c r="A789" s="11"/>
      <c r="B789" s="11"/>
      <c r="C789" s="11"/>
      <c r="D789" s="189"/>
      <c r="E789" s="188"/>
      <c r="F789" s="11"/>
      <c r="G789" s="11"/>
      <c r="H789" s="11"/>
      <c r="I789" s="192"/>
      <c r="J789" s="192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  <c r="AA789" s="192"/>
      <c r="AB789" s="192"/>
    </row>
    <row r="790" ht="11.25" customHeight="1">
      <c r="A790" s="11"/>
      <c r="B790" s="11"/>
      <c r="C790" s="11"/>
      <c r="D790" s="189"/>
      <c r="E790" s="188"/>
      <c r="F790" s="11"/>
      <c r="G790" s="11"/>
      <c r="H790" s="11"/>
      <c r="I790" s="192"/>
      <c r="J790" s="192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  <c r="W790" s="192"/>
      <c r="X790" s="192"/>
      <c r="Y790" s="192"/>
      <c r="Z790" s="192"/>
      <c r="AA790" s="192"/>
      <c r="AB790" s="192"/>
    </row>
    <row r="791" ht="11.25" customHeight="1">
      <c r="A791" s="11"/>
      <c r="B791" s="11"/>
      <c r="C791" s="11"/>
      <c r="D791" s="189"/>
      <c r="E791" s="188"/>
      <c r="F791" s="11"/>
      <c r="G791" s="11"/>
      <c r="H791" s="11"/>
      <c r="I791" s="192"/>
      <c r="J791" s="192"/>
      <c r="K791" s="192"/>
      <c r="L791" s="192"/>
      <c r="M791" s="192"/>
      <c r="N791" s="192"/>
      <c r="O791" s="192"/>
      <c r="P791" s="192"/>
      <c r="Q791" s="192"/>
      <c r="R791" s="192"/>
      <c r="S791" s="192"/>
      <c r="T791" s="192"/>
      <c r="U791" s="192"/>
      <c r="V791" s="192"/>
      <c r="W791" s="192"/>
      <c r="X791" s="192"/>
      <c r="Y791" s="192"/>
      <c r="Z791" s="192"/>
      <c r="AA791" s="192"/>
      <c r="AB791" s="192"/>
    </row>
    <row r="792" ht="11.25" customHeight="1">
      <c r="A792" s="11"/>
      <c r="B792" s="11"/>
      <c r="C792" s="11"/>
      <c r="D792" s="189"/>
      <c r="E792" s="188"/>
      <c r="F792" s="11"/>
      <c r="G792" s="11"/>
      <c r="H792" s="11"/>
      <c r="I792" s="192"/>
      <c r="J792" s="192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  <c r="W792" s="192"/>
      <c r="X792" s="192"/>
      <c r="Y792" s="192"/>
      <c r="Z792" s="192"/>
      <c r="AA792" s="192"/>
      <c r="AB792" s="192"/>
    </row>
    <row r="793" ht="11.25" customHeight="1">
      <c r="A793" s="11"/>
      <c r="B793" s="11"/>
      <c r="C793" s="11"/>
      <c r="D793" s="189"/>
      <c r="E793" s="188"/>
      <c r="F793" s="11"/>
      <c r="G793" s="11"/>
      <c r="H793" s="11"/>
      <c r="I793" s="192"/>
      <c r="J793" s="192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  <c r="W793" s="192"/>
      <c r="X793" s="192"/>
      <c r="Y793" s="192"/>
      <c r="Z793" s="192"/>
      <c r="AA793" s="192"/>
      <c r="AB793" s="192"/>
    </row>
    <row r="794" ht="11.25" customHeight="1">
      <c r="A794" s="11"/>
      <c r="B794" s="11"/>
      <c r="C794" s="11"/>
      <c r="D794" s="189"/>
      <c r="E794" s="188"/>
      <c r="F794" s="11"/>
      <c r="G794" s="11"/>
      <c r="H794" s="11"/>
      <c r="I794" s="192"/>
      <c r="J794" s="192"/>
      <c r="K794" s="192"/>
      <c r="L794" s="192"/>
      <c r="M794" s="192"/>
      <c r="N794" s="192"/>
      <c r="O794" s="192"/>
      <c r="P794" s="192"/>
      <c r="Q794" s="192"/>
      <c r="R794" s="192"/>
      <c r="S794" s="192"/>
      <c r="T794" s="192"/>
      <c r="U794" s="192"/>
      <c r="V794" s="192"/>
      <c r="W794" s="192"/>
      <c r="X794" s="192"/>
      <c r="Y794" s="192"/>
      <c r="Z794" s="192"/>
      <c r="AA794" s="192"/>
      <c r="AB794" s="192"/>
    </row>
    <row r="795" ht="11.25" customHeight="1">
      <c r="A795" s="11"/>
      <c r="B795" s="11"/>
      <c r="C795" s="11"/>
      <c r="D795" s="189"/>
      <c r="E795" s="188"/>
      <c r="F795" s="11"/>
      <c r="G795" s="11"/>
      <c r="H795" s="11"/>
      <c r="I795" s="192"/>
      <c r="J795" s="192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  <c r="W795" s="192"/>
      <c r="X795" s="192"/>
      <c r="Y795" s="192"/>
      <c r="Z795" s="192"/>
      <c r="AA795" s="192"/>
      <c r="AB795" s="192"/>
    </row>
    <row r="796" ht="11.25" customHeight="1">
      <c r="A796" s="11"/>
      <c r="B796" s="11"/>
      <c r="C796" s="11"/>
      <c r="D796" s="189"/>
      <c r="E796" s="188"/>
      <c r="F796" s="11"/>
      <c r="G796" s="11"/>
      <c r="H796" s="11"/>
      <c r="I796" s="192"/>
      <c r="J796" s="192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  <c r="AA796" s="192"/>
      <c r="AB796" s="192"/>
    </row>
    <row r="797" ht="11.25" customHeight="1">
      <c r="A797" s="11"/>
      <c r="B797" s="11"/>
      <c r="C797" s="11"/>
      <c r="D797" s="189"/>
      <c r="E797" s="188"/>
      <c r="F797" s="11"/>
      <c r="G797" s="11"/>
      <c r="H797" s="11"/>
      <c r="I797" s="192"/>
      <c r="J797" s="192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  <c r="W797" s="192"/>
      <c r="X797" s="192"/>
      <c r="Y797" s="192"/>
      <c r="Z797" s="192"/>
      <c r="AA797" s="192"/>
      <c r="AB797" s="192"/>
    </row>
    <row r="798" ht="11.25" customHeight="1">
      <c r="A798" s="11"/>
      <c r="B798" s="11"/>
      <c r="C798" s="11"/>
      <c r="D798" s="189"/>
      <c r="E798" s="188"/>
      <c r="F798" s="11"/>
      <c r="G798" s="11"/>
      <c r="H798" s="11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  <c r="AA798" s="192"/>
      <c r="AB798" s="192"/>
    </row>
    <row r="799" ht="11.25" customHeight="1">
      <c r="A799" s="11"/>
      <c r="B799" s="11"/>
      <c r="C799" s="11"/>
      <c r="D799" s="189"/>
      <c r="E799" s="188"/>
      <c r="F799" s="11"/>
      <c r="G799" s="11"/>
      <c r="H799" s="11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192"/>
      <c r="Z799" s="192"/>
      <c r="AA799" s="192"/>
      <c r="AB799" s="192"/>
    </row>
    <row r="800" ht="11.25" customHeight="1">
      <c r="A800" s="11"/>
      <c r="B800" s="11"/>
      <c r="C800" s="11"/>
      <c r="D800" s="189"/>
      <c r="E800" s="188"/>
      <c r="F800" s="11"/>
      <c r="G800" s="11"/>
      <c r="H800" s="11"/>
      <c r="I800" s="192"/>
      <c r="J800" s="192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  <c r="W800" s="192"/>
      <c r="X800" s="192"/>
      <c r="Y800" s="192"/>
      <c r="Z800" s="192"/>
      <c r="AA800" s="192"/>
      <c r="AB800" s="192"/>
    </row>
    <row r="801" ht="11.25" customHeight="1">
      <c r="A801" s="11"/>
      <c r="B801" s="11"/>
      <c r="C801" s="11"/>
      <c r="D801" s="189"/>
      <c r="E801" s="188"/>
      <c r="F801" s="11"/>
      <c r="G801" s="11"/>
      <c r="H801" s="11"/>
      <c r="I801" s="192"/>
      <c r="J801" s="192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  <c r="W801" s="192"/>
      <c r="X801" s="192"/>
      <c r="Y801" s="192"/>
      <c r="Z801" s="192"/>
      <c r="AA801" s="192"/>
      <c r="AB801" s="192"/>
    </row>
    <row r="802" ht="11.25" customHeight="1">
      <c r="A802" s="11"/>
      <c r="B802" s="11"/>
      <c r="C802" s="11"/>
      <c r="D802" s="189"/>
      <c r="E802" s="188"/>
      <c r="F802" s="11"/>
      <c r="G802" s="11"/>
      <c r="H802" s="11"/>
      <c r="I802" s="192"/>
      <c r="J802" s="192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  <c r="W802" s="192"/>
      <c r="X802" s="192"/>
      <c r="Y802" s="192"/>
      <c r="Z802" s="192"/>
      <c r="AA802" s="192"/>
      <c r="AB802" s="192"/>
    </row>
    <row r="803" ht="11.25" customHeight="1">
      <c r="A803" s="11"/>
      <c r="B803" s="11"/>
      <c r="C803" s="11"/>
      <c r="D803" s="189"/>
      <c r="E803" s="188"/>
      <c r="F803" s="11"/>
      <c r="G803" s="11"/>
      <c r="H803" s="11"/>
      <c r="I803" s="192"/>
      <c r="J803" s="192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  <c r="AA803" s="192"/>
      <c r="AB803" s="192"/>
    </row>
    <row r="804" ht="11.25" customHeight="1">
      <c r="A804" s="11"/>
      <c r="B804" s="11"/>
      <c r="C804" s="11"/>
      <c r="D804" s="189"/>
      <c r="E804" s="188"/>
      <c r="F804" s="11"/>
      <c r="G804" s="11"/>
      <c r="H804" s="11"/>
      <c r="I804" s="192"/>
      <c r="J804" s="192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  <c r="W804" s="192"/>
      <c r="X804" s="192"/>
      <c r="Y804" s="192"/>
      <c r="Z804" s="192"/>
      <c r="AA804" s="192"/>
      <c r="AB804" s="192"/>
    </row>
    <row r="805" ht="11.25" customHeight="1">
      <c r="A805" s="11"/>
      <c r="B805" s="11"/>
      <c r="C805" s="11"/>
      <c r="D805" s="189"/>
      <c r="E805" s="188"/>
      <c r="F805" s="11"/>
      <c r="G805" s="11"/>
      <c r="H805" s="11"/>
      <c r="I805" s="192"/>
      <c r="J805" s="192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  <c r="W805" s="192"/>
      <c r="X805" s="192"/>
      <c r="Y805" s="192"/>
      <c r="Z805" s="192"/>
      <c r="AA805" s="192"/>
      <c r="AB805" s="192"/>
    </row>
    <row r="806" ht="11.25" customHeight="1">
      <c r="A806" s="11"/>
      <c r="B806" s="11"/>
      <c r="C806" s="11"/>
      <c r="D806" s="189"/>
      <c r="E806" s="188"/>
      <c r="F806" s="11"/>
      <c r="G806" s="11"/>
      <c r="H806" s="11"/>
      <c r="I806" s="192"/>
      <c r="J806" s="192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  <c r="W806" s="192"/>
      <c r="X806" s="192"/>
      <c r="Y806" s="192"/>
      <c r="Z806" s="192"/>
      <c r="AA806" s="192"/>
      <c r="AB806" s="192"/>
    </row>
    <row r="807" ht="11.25" customHeight="1">
      <c r="A807" s="11"/>
      <c r="B807" s="11"/>
      <c r="C807" s="11"/>
      <c r="D807" s="189"/>
      <c r="E807" s="188"/>
      <c r="F807" s="11"/>
      <c r="G807" s="11"/>
      <c r="H807" s="11"/>
      <c r="I807" s="192"/>
      <c r="J807" s="192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/>
      <c r="AA807" s="192"/>
      <c r="AB807" s="192"/>
    </row>
    <row r="808" ht="11.25" customHeight="1">
      <c r="A808" s="11"/>
      <c r="B808" s="11"/>
      <c r="C808" s="11"/>
      <c r="D808" s="189"/>
      <c r="E808" s="188"/>
      <c r="F808" s="11"/>
      <c r="G808" s="11"/>
      <c r="H808" s="11"/>
      <c r="I808" s="192"/>
      <c r="J808" s="192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/>
      <c r="AA808" s="192"/>
      <c r="AB808" s="192"/>
    </row>
    <row r="809" ht="11.25" customHeight="1">
      <c r="A809" s="11"/>
      <c r="B809" s="11"/>
      <c r="C809" s="11"/>
      <c r="D809" s="189"/>
      <c r="E809" s="188"/>
      <c r="F809" s="11"/>
      <c r="G809" s="11"/>
      <c r="H809" s="11"/>
      <c r="I809" s="192"/>
      <c r="J809" s="192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  <c r="W809" s="192"/>
      <c r="X809" s="192"/>
      <c r="Y809" s="192"/>
      <c r="Z809" s="192"/>
      <c r="AA809" s="192"/>
      <c r="AB809" s="192"/>
    </row>
    <row r="810" ht="11.25" customHeight="1">
      <c r="A810" s="11"/>
      <c r="B810" s="11"/>
      <c r="C810" s="11"/>
      <c r="D810" s="189"/>
      <c r="E810" s="188"/>
      <c r="F810" s="11"/>
      <c r="G810" s="11"/>
      <c r="H810" s="11"/>
      <c r="I810" s="192"/>
      <c r="J810" s="192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  <c r="AA810" s="192"/>
      <c r="AB810" s="192"/>
    </row>
    <row r="811" ht="11.25" customHeight="1">
      <c r="A811" s="11"/>
      <c r="B811" s="11"/>
      <c r="C811" s="11"/>
      <c r="D811" s="189"/>
      <c r="E811" s="188"/>
      <c r="F811" s="11"/>
      <c r="G811" s="11"/>
      <c r="H811" s="11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/>
      <c r="AA811" s="192"/>
      <c r="AB811" s="192"/>
    </row>
    <row r="812" ht="11.25" customHeight="1">
      <c r="A812" s="11"/>
      <c r="B812" s="11"/>
      <c r="C812" s="11"/>
      <c r="D812" s="189"/>
      <c r="E812" s="188"/>
      <c r="F812" s="11"/>
      <c r="G812" s="11"/>
      <c r="H812" s="11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  <c r="AA812" s="192"/>
      <c r="AB812" s="192"/>
    </row>
    <row r="813" ht="11.25" customHeight="1">
      <c r="A813" s="11"/>
      <c r="B813" s="11"/>
      <c r="C813" s="11"/>
      <c r="D813" s="189"/>
      <c r="E813" s="188"/>
      <c r="F813" s="11"/>
      <c r="G813" s="11"/>
      <c r="H813" s="11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/>
      <c r="AA813" s="192"/>
      <c r="AB813" s="192"/>
    </row>
    <row r="814" ht="11.25" customHeight="1">
      <c r="A814" s="11"/>
      <c r="B814" s="11"/>
      <c r="C814" s="11"/>
      <c r="D814" s="189"/>
      <c r="E814" s="188"/>
      <c r="F814" s="11"/>
      <c r="G814" s="11"/>
      <c r="H814" s="11"/>
      <c r="I814" s="192"/>
      <c r="J814" s="192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  <c r="W814" s="192"/>
      <c r="X814" s="192"/>
      <c r="Y814" s="192"/>
      <c r="Z814" s="192"/>
      <c r="AA814" s="192"/>
      <c r="AB814" s="192"/>
    </row>
    <row r="815" ht="11.25" customHeight="1">
      <c r="A815" s="11"/>
      <c r="B815" s="11"/>
      <c r="C815" s="11"/>
      <c r="D815" s="189"/>
      <c r="E815" s="188"/>
      <c r="F815" s="11"/>
      <c r="G815" s="11"/>
      <c r="H815" s="11"/>
      <c r="I815" s="192"/>
      <c r="J815" s="192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  <c r="W815" s="192"/>
      <c r="X815" s="192"/>
      <c r="Y815" s="192"/>
      <c r="Z815" s="192"/>
      <c r="AA815" s="192"/>
      <c r="AB815" s="192"/>
    </row>
    <row r="816" ht="11.25" customHeight="1">
      <c r="A816" s="11"/>
      <c r="B816" s="11"/>
      <c r="C816" s="11"/>
      <c r="D816" s="189"/>
      <c r="E816" s="188"/>
      <c r="F816" s="11"/>
      <c r="G816" s="11"/>
      <c r="H816" s="11"/>
      <c r="I816" s="192"/>
      <c r="J816" s="192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/>
      <c r="AA816" s="192"/>
      <c r="AB816" s="192"/>
    </row>
    <row r="817" ht="11.25" customHeight="1">
      <c r="A817" s="11"/>
      <c r="B817" s="11"/>
      <c r="C817" s="11"/>
      <c r="D817" s="189"/>
      <c r="E817" s="188"/>
      <c r="F817" s="11"/>
      <c r="G817" s="11"/>
      <c r="H817" s="11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2"/>
      <c r="AA817" s="192"/>
      <c r="AB817" s="192"/>
    </row>
    <row r="818" ht="11.25" customHeight="1">
      <c r="A818" s="11"/>
      <c r="B818" s="11"/>
      <c r="C818" s="11"/>
      <c r="D818" s="189"/>
      <c r="E818" s="188"/>
      <c r="F818" s="11"/>
      <c r="G818" s="11"/>
      <c r="H818" s="11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/>
      <c r="AA818" s="192"/>
      <c r="AB818" s="192"/>
    </row>
    <row r="819" ht="11.25" customHeight="1">
      <c r="A819" s="11"/>
      <c r="B819" s="11"/>
      <c r="C819" s="11"/>
      <c r="D819" s="189"/>
      <c r="E819" s="188"/>
      <c r="F819" s="11"/>
      <c r="G819" s="11"/>
      <c r="H819" s="11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/>
      <c r="AA819" s="192"/>
      <c r="AB819" s="192"/>
    </row>
    <row r="820" ht="11.25" customHeight="1">
      <c r="A820" s="11"/>
      <c r="B820" s="11"/>
      <c r="C820" s="11"/>
      <c r="D820" s="189"/>
      <c r="E820" s="188"/>
      <c r="F820" s="11"/>
      <c r="G820" s="11"/>
      <c r="H820" s="11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  <c r="AA820" s="192"/>
      <c r="AB820" s="192"/>
    </row>
    <row r="821" ht="11.25" customHeight="1">
      <c r="A821" s="11"/>
      <c r="B821" s="11"/>
      <c r="C821" s="11"/>
      <c r="D821" s="189"/>
      <c r="E821" s="188"/>
      <c r="F821" s="11"/>
      <c r="G821" s="11"/>
      <c r="H821" s="11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  <c r="AA821" s="192"/>
      <c r="AB821" s="192"/>
    </row>
    <row r="822" ht="11.25" customHeight="1">
      <c r="A822" s="11"/>
      <c r="B822" s="11"/>
      <c r="C822" s="11"/>
      <c r="D822" s="189"/>
      <c r="E822" s="188"/>
      <c r="F822" s="11"/>
      <c r="G822" s="11"/>
      <c r="H822" s="11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  <c r="W822" s="192"/>
      <c r="X822" s="192"/>
      <c r="Y822" s="192"/>
      <c r="Z822" s="192"/>
      <c r="AA822" s="192"/>
      <c r="AB822" s="192"/>
    </row>
    <row r="823" ht="11.25" customHeight="1">
      <c r="A823" s="11"/>
      <c r="B823" s="11"/>
      <c r="C823" s="11"/>
      <c r="D823" s="189"/>
      <c r="E823" s="188"/>
      <c r="F823" s="11"/>
      <c r="G823" s="11"/>
      <c r="H823" s="11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  <c r="AA823" s="192"/>
      <c r="AB823" s="192"/>
    </row>
    <row r="824" ht="11.25" customHeight="1">
      <c r="A824" s="11"/>
      <c r="B824" s="11"/>
      <c r="C824" s="11"/>
      <c r="D824" s="189"/>
      <c r="E824" s="188"/>
      <c r="F824" s="11"/>
      <c r="G824" s="11"/>
      <c r="H824" s="11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  <c r="AA824" s="192"/>
      <c r="AB824" s="192"/>
    </row>
    <row r="825" ht="11.25" customHeight="1">
      <c r="A825" s="11"/>
      <c r="B825" s="11"/>
      <c r="C825" s="11"/>
      <c r="D825" s="189"/>
      <c r="E825" s="188"/>
      <c r="F825" s="11"/>
      <c r="G825" s="11"/>
      <c r="H825" s="11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  <c r="AA825" s="192"/>
      <c r="AB825" s="192"/>
    </row>
    <row r="826" ht="11.25" customHeight="1">
      <c r="A826" s="11"/>
      <c r="B826" s="11"/>
      <c r="C826" s="11"/>
      <c r="D826" s="189"/>
      <c r="E826" s="188"/>
      <c r="F826" s="11"/>
      <c r="G826" s="11"/>
      <c r="H826" s="11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  <c r="AA826" s="192"/>
      <c r="AB826" s="192"/>
    </row>
    <row r="827" ht="11.25" customHeight="1">
      <c r="A827" s="11"/>
      <c r="B827" s="11"/>
      <c r="C827" s="11"/>
      <c r="D827" s="189"/>
      <c r="E827" s="188"/>
      <c r="F827" s="11"/>
      <c r="G827" s="11"/>
      <c r="H827" s="11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  <c r="AA827" s="192"/>
      <c r="AB827" s="192"/>
    </row>
    <row r="828" ht="11.25" customHeight="1">
      <c r="A828" s="11"/>
      <c r="B828" s="11"/>
      <c r="C828" s="11"/>
      <c r="D828" s="189"/>
      <c r="E828" s="188"/>
      <c r="F828" s="11"/>
      <c r="G828" s="11"/>
      <c r="H828" s="11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  <c r="AA828" s="192"/>
      <c r="AB828" s="192"/>
    </row>
    <row r="829" ht="11.25" customHeight="1">
      <c r="A829" s="11"/>
      <c r="B829" s="11"/>
      <c r="C829" s="11"/>
      <c r="D829" s="189"/>
      <c r="E829" s="188"/>
      <c r="F829" s="11"/>
      <c r="G829" s="11"/>
      <c r="H829" s="11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  <c r="AA829" s="192"/>
      <c r="AB829" s="192"/>
    </row>
    <row r="830" ht="11.25" customHeight="1">
      <c r="A830" s="11"/>
      <c r="B830" s="11"/>
      <c r="C830" s="11"/>
      <c r="D830" s="189"/>
      <c r="E830" s="188"/>
      <c r="F830" s="11"/>
      <c r="G830" s="11"/>
      <c r="H830" s="11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  <c r="AA830" s="192"/>
      <c r="AB830" s="192"/>
    </row>
    <row r="831" ht="11.25" customHeight="1">
      <c r="A831" s="11"/>
      <c r="B831" s="11"/>
      <c r="C831" s="11"/>
      <c r="D831" s="189"/>
      <c r="E831" s="188"/>
      <c r="F831" s="11"/>
      <c r="G831" s="11"/>
      <c r="H831" s="11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  <c r="AA831" s="192"/>
      <c r="AB831" s="192"/>
    </row>
    <row r="832" ht="11.25" customHeight="1">
      <c r="A832" s="11"/>
      <c r="B832" s="11"/>
      <c r="C832" s="11"/>
      <c r="D832" s="189"/>
      <c r="E832" s="188"/>
      <c r="F832" s="11"/>
      <c r="G832" s="11"/>
      <c r="H832" s="11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  <c r="AA832" s="192"/>
      <c r="AB832" s="192"/>
    </row>
    <row r="833" ht="11.25" customHeight="1">
      <c r="A833" s="11"/>
      <c r="B833" s="11"/>
      <c r="C833" s="11"/>
      <c r="D833" s="189"/>
      <c r="E833" s="188"/>
      <c r="F833" s="11"/>
      <c r="G833" s="11"/>
      <c r="H833" s="11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  <c r="AA833" s="192"/>
      <c r="AB833" s="192"/>
    </row>
    <row r="834" ht="11.25" customHeight="1">
      <c r="A834" s="11"/>
      <c r="B834" s="11"/>
      <c r="C834" s="11"/>
      <c r="D834" s="189"/>
      <c r="E834" s="188"/>
      <c r="F834" s="11"/>
      <c r="G834" s="11"/>
      <c r="H834" s="11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</row>
    <row r="835" ht="11.25" customHeight="1">
      <c r="A835" s="11"/>
      <c r="B835" s="11"/>
      <c r="C835" s="11"/>
      <c r="D835" s="189"/>
      <c r="E835" s="188"/>
      <c r="F835" s="11"/>
      <c r="G835" s="11"/>
      <c r="H835" s="11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</row>
    <row r="836" ht="11.25" customHeight="1">
      <c r="A836" s="11"/>
      <c r="B836" s="11"/>
      <c r="C836" s="11"/>
      <c r="D836" s="189"/>
      <c r="E836" s="188"/>
      <c r="F836" s="11"/>
      <c r="G836" s="11"/>
      <c r="H836" s="11"/>
      <c r="I836" s="192"/>
      <c r="J836" s="192"/>
      <c r="K836" s="192"/>
      <c r="L836" s="192"/>
      <c r="M836" s="192"/>
      <c r="N836" s="192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  <c r="AA836" s="192"/>
      <c r="AB836" s="192"/>
    </row>
    <row r="837" ht="11.25" customHeight="1">
      <c r="A837" s="11"/>
      <c r="B837" s="11"/>
      <c r="C837" s="11"/>
      <c r="D837" s="189"/>
      <c r="E837" s="188"/>
      <c r="F837" s="11"/>
      <c r="G837" s="11"/>
      <c r="H837" s="11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  <c r="AA837" s="192"/>
      <c r="AB837" s="192"/>
    </row>
    <row r="838" ht="11.25" customHeight="1">
      <c r="A838" s="11"/>
      <c r="B838" s="11"/>
      <c r="C838" s="11"/>
      <c r="D838" s="189"/>
      <c r="E838" s="188"/>
      <c r="F838" s="11"/>
      <c r="G838" s="11"/>
      <c r="H838" s="11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</row>
    <row r="839" ht="11.25" customHeight="1">
      <c r="A839" s="11"/>
      <c r="B839" s="11"/>
      <c r="C839" s="11"/>
      <c r="D839" s="189"/>
      <c r="E839" s="188"/>
      <c r="F839" s="11"/>
      <c r="G839" s="11"/>
      <c r="H839" s="11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  <c r="AA839" s="192"/>
      <c r="AB839" s="192"/>
    </row>
    <row r="840" ht="11.25" customHeight="1">
      <c r="A840" s="11"/>
      <c r="B840" s="11"/>
      <c r="C840" s="11"/>
      <c r="D840" s="189"/>
      <c r="E840" s="188"/>
      <c r="F840" s="11"/>
      <c r="G840" s="11"/>
      <c r="H840" s="11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  <c r="AA840" s="192"/>
      <c r="AB840" s="192"/>
    </row>
    <row r="841" ht="11.25" customHeight="1">
      <c r="A841" s="11"/>
      <c r="B841" s="11"/>
      <c r="C841" s="11"/>
      <c r="D841" s="189"/>
      <c r="E841" s="188"/>
      <c r="F841" s="11"/>
      <c r="G841" s="11"/>
      <c r="H841" s="11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  <c r="AA841" s="192"/>
      <c r="AB841" s="192"/>
    </row>
    <row r="842" ht="11.25" customHeight="1">
      <c r="A842" s="11"/>
      <c r="B842" s="11"/>
      <c r="C842" s="11"/>
      <c r="D842" s="189"/>
      <c r="E842" s="188"/>
      <c r="F842" s="11"/>
      <c r="G842" s="11"/>
      <c r="H842" s="11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</row>
    <row r="843" ht="11.25" customHeight="1">
      <c r="A843" s="11"/>
      <c r="B843" s="11"/>
      <c r="C843" s="11"/>
      <c r="D843" s="189"/>
      <c r="E843" s="188"/>
      <c r="F843" s="11"/>
      <c r="G843" s="11"/>
      <c r="H843" s="11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/>
      <c r="AA843" s="192"/>
      <c r="AB843" s="192"/>
    </row>
    <row r="844" ht="11.25" customHeight="1">
      <c r="A844" s="11"/>
      <c r="B844" s="11"/>
      <c r="C844" s="11"/>
      <c r="D844" s="189"/>
      <c r="E844" s="188"/>
      <c r="F844" s="11"/>
      <c r="G844" s="11"/>
      <c r="H844" s="11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/>
      <c r="AA844" s="192"/>
      <c r="AB844" s="192"/>
    </row>
    <row r="845" ht="11.25" customHeight="1">
      <c r="A845" s="11"/>
      <c r="B845" s="11"/>
      <c r="C845" s="11"/>
      <c r="D845" s="189"/>
      <c r="E845" s="188"/>
      <c r="F845" s="11"/>
      <c r="G845" s="11"/>
      <c r="H845" s="11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  <c r="AA845" s="192"/>
      <c r="AB845" s="192"/>
    </row>
    <row r="846" ht="11.25" customHeight="1">
      <c r="A846" s="11"/>
      <c r="B846" s="11"/>
      <c r="C846" s="11"/>
      <c r="D846" s="189"/>
      <c r="E846" s="188"/>
      <c r="F846" s="11"/>
      <c r="G846" s="11"/>
      <c r="H846" s="11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  <c r="AA846" s="192"/>
      <c r="AB846" s="192"/>
    </row>
    <row r="847" ht="11.25" customHeight="1">
      <c r="A847" s="11"/>
      <c r="B847" s="11"/>
      <c r="C847" s="11"/>
      <c r="D847" s="189"/>
      <c r="E847" s="188"/>
      <c r="F847" s="11"/>
      <c r="G847" s="11"/>
      <c r="H847" s="11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  <c r="AA847" s="192"/>
      <c r="AB847" s="192"/>
    </row>
    <row r="848" ht="11.25" customHeight="1">
      <c r="A848" s="11"/>
      <c r="B848" s="11"/>
      <c r="C848" s="11"/>
      <c r="D848" s="189"/>
      <c r="E848" s="188"/>
      <c r="F848" s="11"/>
      <c r="G848" s="11"/>
      <c r="H848" s="11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  <c r="AA848" s="192"/>
      <c r="AB848" s="192"/>
    </row>
    <row r="849" ht="11.25" customHeight="1">
      <c r="A849" s="11"/>
      <c r="B849" s="11"/>
      <c r="C849" s="11"/>
      <c r="D849" s="189"/>
      <c r="E849" s="188"/>
      <c r="F849" s="11"/>
      <c r="G849" s="11"/>
      <c r="H849" s="11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  <c r="AA849" s="192"/>
      <c r="AB849" s="192"/>
    </row>
    <row r="850" ht="11.25" customHeight="1">
      <c r="A850" s="11"/>
      <c r="B850" s="11"/>
      <c r="C850" s="11"/>
      <c r="D850" s="189"/>
      <c r="E850" s="188"/>
      <c r="F850" s="11"/>
      <c r="G850" s="11"/>
      <c r="H850" s="11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  <c r="AA850" s="192"/>
      <c r="AB850" s="192"/>
    </row>
    <row r="851" ht="11.25" customHeight="1">
      <c r="A851" s="11"/>
      <c r="B851" s="11"/>
      <c r="C851" s="11"/>
      <c r="D851" s="189"/>
      <c r="E851" s="188"/>
      <c r="F851" s="11"/>
      <c r="G851" s="11"/>
      <c r="H851" s="11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  <c r="AA851" s="192"/>
      <c r="AB851" s="192"/>
    </row>
    <row r="852" ht="11.25" customHeight="1">
      <c r="A852" s="11"/>
      <c r="B852" s="11"/>
      <c r="C852" s="11"/>
      <c r="D852" s="189"/>
      <c r="E852" s="188"/>
      <c r="F852" s="11"/>
      <c r="G852" s="11"/>
      <c r="H852" s="11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  <c r="AA852" s="192"/>
      <c r="AB852" s="192"/>
    </row>
    <row r="853" ht="11.25" customHeight="1">
      <c r="A853" s="11"/>
      <c r="B853" s="11"/>
      <c r="C853" s="11"/>
      <c r="D853" s="189"/>
      <c r="E853" s="188"/>
      <c r="F853" s="11"/>
      <c r="G853" s="11"/>
      <c r="H853" s="11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  <c r="AA853" s="192"/>
      <c r="AB853" s="192"/>
    </row>
    <row r="854" ht="11.25" customHeight="1">
      <c r="A854" s="11"/>
      <c r="B854" s="11"/>
      <c r="C854" s="11"/>
      <c r="D854" s="189"/>
      <c r="E854" s="188"/>
      <c r="F854" s="11"/>
      <c r="G854" s="11"/>
      <c r="H854" s="11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  <c r="AA854" s="192"/>
      <c r="AB854" s="192"/>
    </row>
    <row r="855" ht="11.25" customHeight="1">
      <c r="A855" s="11"/>
      <c r="B855" s="11"/>
      <c r="C855" s="11"/>
      <c r="D855" s="189"/>
      <c r="E855" s="188"/>
      <c r="F855" s="11"/>
      <c r="G855" s="11"/>
      <c r="H855" s="11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  <c r="AA855" s="192"/>
      <c r="AB855" s="192"/>
    </row>
    <row r="856" ht="11.25" customHeight="1">
      <c r="A856" s="11"/>
      <c r="B856" s="11"/>
      <c r="C856" s="11"/>
      <c r="D856" s="189"/>
      <c r="E856" s="188"/>
      <c r="F856" s="11"/>
      <c r="G856" s="11"/>
      <c r="H856" s="11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  <c r="AA856" s="192"/>
      <c r="AB856" s="192"/>
    </row>
    <row r="857" ht="11.25" customHeight="1">
      <c r="A857" s="11"/>
      <c r="B857" s="11"/>
      <c r="C857" s="11"/>
      <c r="D857" s="189"/>
      <c r="E857" s="188"/>
      <c r="F857" s="11"/>
      <c r="G857" s="11"/>
      <c r="H857" s="11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  <c r="AA857" s="192"/>
      <c r="AB857" s="192"/>
    </row>
    <row r="858" ht="11.25" customHeight="1">
      <c r="A858" s="11"/>
      <c r="B858" s="11"/>
      <c r="C858" s="11"/>
      <c r="D858" s="189"/>
      <c r="E858" s="188"/>
      <c r="F858" s="11"/>
      <c r="G858" s="11"/>
      <c r="H858" s="11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  <c r="AA858" s="192"/>
      <c r="AB858" s="192"/>
    </row>
    <row r="859" ht="11.25" customHeight="1">
      <c r="A859" s="11"/>
      <c r="B859" s="11"/>
      <c r="C859" s="11"/>
      <c r="D859" s="189"/>
      <c r="E859" s="188"/>
      <c r="F859" s="11"/>
      <c r="G859" s="11"/>
      <c r="H859" s="11"/>
      <c r="I859" s="192"/>
      <c r="J859" s="192"/>
      <c r="K859" s="192"/>
      <c r="L859" s="192"/>
      <c r="M859" s="192"/>
      <c r="N859" s="192"/>
      <c r="O859" s="192"/>
      <c r="P859" s="192"/>
      <c r="Q859" s="192"/>
      <c r="R859" s="192"/>
      <c r="S859" s="192"/>
      <c r="T859" s="192"/>
      <c r="U859" s="192"/>
      <c r="V859" s="192"/>
      <c r="W859" s="192"/>
      <c r="X859" s="192"/>
      <c r="Y859" s="192"/>
      <c r="Z859" s="192"/>
      <c r="AA859" s="192"/>
      <c r="AB859" s="192"/>
    </row>
    <row r="860" ht="11.25" customHeight="1">
      <c r="A860" s="11"/>
      <c r="B860" s="11"/>
      <c r="C860" s="11"/>
      <c r="D860" s="189"/>
      <c r="E860" s="188"/>
      <c r="F860" s="11"/>
      <c r="G860" s="11"/>
      <c r="H860" s="11"/>
      <c r="I860" s="192"/>
      <c r="J860" s="192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  <c r="W860" s="192"/>
      <c r="X860" s="192"/>
      <c r="Y860" s="192"/>
      <c r="Z860" s="192"/>
      <c r="AA860" s="192"/>
      <c r="AB860" s="192"/>
    </row>
    <row r="861" ht="11.25" customHeight="1">
      <c r="A861" s="11"/>
      <c r="B861" s="11"/>
      <c r="C861" s="11"/>
      <c r="D861" s="189"/>
      <c r="E861" s="188"/>
      <c r="F861" s="11"/>
      <c r="G861" s="11"/>
      <c r="H861" s="11"/>
      <c r="I861" s="192"/>
      <c r="J861" s="192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  <c r="W861" s="192"/>
      <c r="X861" s="192"/>
      <c r="Y861" s="192"/>
      <c r="Z861" s="192"/>
      <c r="AA861" s="192"/>
      <c r="AB861" s="192"/>
    </row>
    <row r="862" ht="11.25" customHeight="1">
      <c r="A862" s="11"/>
      <c r="B862" s="11"/>
      <c r="C862" s="11"/>
      <c r="D862" s="189"/>
      <c r="E862" s="188"/>
      <c r="F862" s="11"/>
      <c r="G862" s="11"/>
      <c r="H862" s="11"/>
      <c r="I862" s="192"/>
      <c r="J862" s="192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  <c r="W862" s="192"/>
      <c r="X862" s="192"/>
      <c r="Y862" s="192"/>
      <c r="Z862" s="192"/>
      <c r="AA862" s="192"/>
      <c r="AB862" s="192"/>
    </row>
    <row r="863" ht="11.25" customHeight="1">
      <c r="A863" s="11"/>
      <c r="B863" s="11"/>
      <c r="C863" s="11"/>
      <c r="D863" s="189"/>
      <c r="E863" s="188"/>
      <c r="F863" s="11"/>
      <c r="G863" s="11"/>
      <c r="H863" s="11"/>
      <c r="I863" s="192"/>
      <c r="J863" s="192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  <c r="W863" s="192"/>
      <c r="X863" s="192"/>
      <c r="Y863" s="192"/>
      <c r="Z863" s="192"/>
      <c r="AA863" s="192"/>
      <c r="AB863" s="192"/>
    </row>
    <row r="864" ht="11.25" customHeight="1">
      <c r="A864" s="11"/>
      <c r="B864" s="11"/>
      <c r="C864" s="11"/>
      <c r="D864" s="189"/>
      <c r="E864" s="188"/>
      <c r="F864" s="11"/>
      <c r="G864" s="11"/>
      <c r="H864" s="11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2"/>
      <c r="T864" s="192"/>
      <c r="U864" s="192"/>
      <c r="V864" s="192"/>
      <c r="W864" s="192"/>
      <c r="X864" s="192"/>
      <c r="Y864" s="192"/>
      <c r="Z864" s="192"/>
      <c r="AA864" s="192"/>
      <c r="AB864" s="192"/>
    </row>
    <row r="865" ht="11.25" customHeight="1">
      <c r="A865" s="11"/>
      <c r="B865" s="11"/>
      <c r="C865" s="11"/>
      <c r="D865" s="189"/>
      <c r="E865" s="188"/>
      <c r="F865" s="11"/>
      <c r="G865" s="11"/>
      <c r="H865" s="11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2"/>
      <c r="Z865" s="192"/>
      <c r="AA865" s="192"/>
      <c r="AB865" s="192"/>
    </row>
    <row r="866" ht="11.25" customHeight="1">
      <c r="A866" s="11"/>
      <c r="B866" s="11"/>
      <c r="C866" s="11"/>
      <c r="D866" s="189"/>
      <c r="E866" s="188"/>
      <c r="F866" s="11"/>
      <c r="G866" s="11"/>
      <c r="H866" s="11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2"/>
      <c r="Z866" s="192"/>
      <c r="AA866" s="192"/>
      <c r="AB866" s="192"/>
    </row>
    <row r="867" ht="11.25" customHeight="1">
      <c r="A867" s="11"/>
      <c r="B867" s="11"/>
      <c r="C867" s="11"/>
      <c r="D867" s="189"/>
      <c r="E867" s="188"/>
      <c r="F867" s="11"/>
      <c r="G867" s="11"/>
      <c r="H867" s="11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  <c r="AA867" s="192"/>
      <c r="AB867" s="192"/>
    </row>
    <row r="868" ht="11.25" customHeight="1">
      <c r="A868" s="11"/>
      <c r="B868" s="11"/>
      <c r="C868" s="11"/>
      <c r="D868" s="189"/>
      <c r="E868" s="188"/>
      <c r="F868" s="11"/>
      <c r="G868" s="11"/>
      <c r="H868" s="11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2"/>
      <c r="Z868" s="192"/>
      <c r="AA868" s="192"/>
      <c r="AB868" s="192"/>
    </row>
    <row r="869" ht="11.25" customHeight="1">
      <c r="A869" s="11"/>
      <c r="B869" s="11"/>
      <c r="C869" s="11"/>
      <c r="D869" s="189"/>
      <c r="E869" s="188"/>
      <c r="F869" s="11"/>
      <c r="G869" s="11"/>
      <c r="H869" s="11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2"/>
      <c r="Z869" s="192"/>
      <c r="AA869" s="192"/>
      <c r="AB869" s="192"/>
    </row>
    <row r="870" ht="11.25" customHeight="1">
      <c r="A870" s="11"/>
      <c r="B870" s="11"/>
      <c r="C870" s="11"/>
      <c r="D870" s="189"/>
      <c r="E870" s="188"/>
      <c r="F870" s="11"/>
      <c r="G870" s="11"/>
      <c r="H870" s="11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2"/>
      <c r="Z870" s="192"/>
      <c r="AA870" s="192"/>
      <c r="AB870" s="192"/>
    </row>
    <row r="871" ht="11.25" customHeight="1">
      <c r="A871" s="11"/>
      <c r="B871" s="11"/>
      <c r="C871" s="11"/>
      <c r="D871" s="189"/>
      <c r="E871" s="188"/>
      <c r="F871" s="11"/>
      <c r="G871" s="11"/>
      <c r="H871" s="11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2"/>
      <c r="Z871" s="192"/>
      <c r="AA871" s="192"/>
      <c r="AB871" s="192"/>
    </row>
    <row r="872" ht="11.25" customHeight="1">
      <c r="A872" s="11"/>
      <c r="B872" s="11"/>
      <c r="C872" s="11"/>
      <c r="D872" s="189"/>
      <c r="E872" s="188"/>
      <c r="F872" s="11"/>
      <c r="G872" s="11"/>
      <c r="H872" s="11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2"/>
      <c r="W872" s="192"/>
      <c r="X872" s="192"/>
      <c r="Y872" s="192"/>
      <c r="Z872" s="192"/>
      <c r="AA872" s="192"/>
      <c r="AB872" s="192"/>
    </row>
    <row r="873" ht="11.25" customHeight="1">
      <c r="A873" s="11"/>
      <c r="B873" s="11"/>
      <c r="C873" s="11"/>
      <c r="D873" s="189"/>
      <c r="E873" s="188"/>
      <c r="F873" s="11"/>
      <c r="G873" s="11"/>
      <c r="H873" s="11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  <c r="W873" s="192"/>
      <c r="X873" s="192"/>
      <c r="Y873" s="192"/>
      <c r="Z873" s="192"/>
      <c r="AA873" s="192"/>
      <c r="AB873" s="192"/>
    </row>
    <row r="874" ht="11.25" customHeight="1">
      <c r="A874" s="11"/>
      <c r="B874" s="11"/>
      <c r="C874" s="11"/>
      <c r="D874" s="189"/>
      <c r="E874" s="188"/>
      <c r="F874" s="11"/>
      <c r="G874" s="11"/>
      <c r="H874" s="11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  <c r="W874" s="192"/>
      <c r="X874" s="192"/>
      <c r="Y874" s="192"/>
      <c r="Z874" s="192"/>
      <c r="AA874" s="192"/>
      <c r="AB874" s="192"/>
    </row>
    <row r="875" ht="11.25" customHeight="1">
      <c r="A875" s="11"/>
      <c r="B875" s="11"/>
      <c r="C875" s="11"/>
      <c r="D875" s="189"/>
      <c r="E875" s="188"/>
      <c r="F875" s="11"/>
      <c r="G875" s="11"/>
      <c r="H875" s="11"/>
      <c r="I875" s="192"/>
      <c r="J875" s="192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  <c r="W875" s="192"/>
      <c r="X875" s="192"/>
      <c r="Y875" s="192"/>
      <c r="Z875" s="192"/>
      <c r="AA875" s="192"/>
      <c r="AB875" s="192"/>
    </row>
    <row r="876" ht="11.25" customHeight="1">
      <c r="A876" s="11"/>
      <c r="B876" s="11"/>
      <c r="C876" s="11"/>
      <c r="D876" s="189"/>
      <c r="E876" s="188"/>
      <c r="F876" s="11"/>
      <c r="G876" s="11"/>
      <c r="H876" s="11"/>
      <c r="I876" s="192"/>
      <c r="J876" s="192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  <c r="W876" s="192"/>
      <c r="X876" s="192"/>
      <c r="Y876" s="192"/>
      <c r="Z876" s="192"/>
      <c r="AA876" s="192"/>
      <c r="AB876" s="192"/>
    </row>
    <row r="877" ht="11.25" customHeight="1">
      <c r="A877" s="11"/>
      <c r="B877" s="11"/>
      <c r="C877" s="11"/>
      <c r="D877" s="189"/>
      <c r="E877" s="188"/>
      <c r="F877" s="11"/>
      <c r="G877" s="11"/>
      <c r="H877" s="11"/>
      <c r="I877" s="192"/>
      <c r="J877" s="192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  <c r="W877" s="192"/>
      <c r="X877" s="192"/>
      <c r="Y877" s="192"/>
      <c r="Z877" s="192"/>
      <c r="AA877" s="192"/>
      <c r="AB877" s="192"/>
    </row>
    <row r="878" ht="11.25" customHeight="1">
      <c r="A878" s="11"/>
      <c r="B878" s="11"/>
      <c r="C878" s="11"/>
      <c r="D878" s="189"/>
      <c r="E878" s="188"/>
      <c r="F878" s="11"/>
      <c r="G878" s="11"/>
      <c r="H878" s="11"/>
      <c r="I878" s="192"/>
      <c r="J878" s="192"/>
      <c r="K878" s="192"/>
      <c r="L878" s="192"/>
      <c r="M878" s="192"/>
      <c r="N878" s="192"/>
      <c r="O878" s="192"/>
      <c r="P878" s="192"/>
      <c r="Q878" s="192"/>
      <c r="R878" s="192"/>
      <c r="S878" s="192"/>
      <c r="T878" s="192"/>
      <c r="U878" s="192"/>
      <c r="V878" s="192"/>
      <c r="W878" s="192"/>
      <c r="X878" s="192"/>
      <c r="Y878" s="192"/>
      <c r="Z878" s="192"/>
      <c r="AA878" s="192"/>
      <c r="AB878" s="192"/>
    </row>
    <row r="879" ht="11.25" customHeight="1">
      <c r="A879" s="11"/>
      <c r="B879" s="11"/>
      <c r="C879" s="11"/>
      <c r="D879" s="189"/>
      <c r="E879" s="188"/>
      <c r="F879" s="11"/>
      <c r="G879" s="11"/>
      <c r="H879" s="11"/>
      <c r="I879" s="192"/>
      <c r="J879" s="192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  <c r="W879" s="192"/>
      <c r="X879" s="192"/>
      <c r="Y879" s="192"/>
      <c r="Z879" s="192"/>
      <c r="AA879" s="192"/>
      <c r="AB879" s="192"/>
    </row>
    <row r="880" ht="11.25" customHeight="1">
      <c r="A880" s="11"/>
      <c r="B880" s="11"/>
      <c r="C880" s="11"/>
      <c r="D880" s="189"/>
      <c r="E880" s="188"/>
      <c r="F880" s="11"/>
      <c r="G880" s="11"/>
      <c r="H880" s="11"/>
      <c r="I880" s="192"/>
      <c r="J880" s="192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  <c r="W880" s="192"/>
      <c r="X880" s="192"/>
      <c r="Y880" s="192"/>
      <c r="Z880" s="192"/>
      <c r="AA880" s="192"/>
      <c r="AB880" s="192"/>
    </row>
    <row r="881" ht="11.25" customHeight="1">
      <c r="A881" s="11"/>
      <c r="B881" s="11"/>
      <c r="C881" s="11"/>
      <c r="D881" s="189"/>
      <c r="E881" s="188"/>
      <c r="F881" s="11"/>
      <c r="G881" s="11"/>
      <c r="H881" s="11"/>
      <c r="I881" s="192"/>
      <c r="J881" s="192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  <c r="W881" s="192"/>
      <c r="X881" s="192"/>
      <c r="Y881" s="192"/>
      <c r="Z881" s="192"/>
      <c r="AA881" s="192"/>
      <c r="AB881" s="192"/>
    </row>
    <row r="882" ht="11.25" customHeight="1">
      <c r="A882" s="11"/>
      <c r="B882" s="11"/>
      <c r="C882" s="11"/>
      <c r="D882" s="189"/>
      <c r="E882" s="188"/>
      <c r="F882" s="11"/>
      <c r="G882" s="11"/>
      <c r="H882" s="11"/>
      <c r="I882" s="192"/>
      <c r="J882" s="192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  <c r="W882" s="192"/>
      <c r="X882" s="192"/>
      <c r="Y882" s="192"/>
      <c r="Z882" s="192"/>
      <c r="AA882" s="192"/>
      <c r="AB882" s="192"/>
    </row>
    <row r="883" ht="11.25" customHeight="1">
      <c r="A883" s="11"/>
      <c r="B883" s="11"/>
      <c r="C883" s="11"/>
      <c r="D883" s="189"/>
      <c r="E883" s="188"/>
      <c r="F883" s="11"/>
      <c r="G883" s="11"/>
      <c r="H883" s="11"/>
      <c r="I883" s="192"/>
      <c r="J883" s="192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  <c r="W883" s="192"/>
      <c r="X883" s="192"/>
      <c r="Y883" s="192"/>
      <c r="Z883" s="192"/>
      <c r="AA883" s="192"/>
      <c r="AB883" s="192"/>
    </row>
    <row r="884" ht="11.25" customHeight="1">
      <c r="A884" s="11"/>
      <c r="B884" s="11"/>
      <c r="C884" s="11"/>
      <c r="D884" s="189"/>
      <c r="E884" s="188"/>
      <c r="F884" s="11"/>
      <c r="G884" s="11"/>
      <c r="H884" s="11"/>
      <c r="I884" s="192"/>
      <c r="J884" s="192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  <c r="W884" s="192"/>
      <c r="X884" s="192"/>
      <c r="Y884" s="192"/>
      <c r="Z884" s="192"/>
      <c r="AA884" s="192"/>
      <c r="AB884" s="192"/>
    </row>
    <row r="885" ht="11.25" customHeight="1">
      <c r="A885" s="11"/>
      <c r="B885" s="11"/>
      <c r="C885" s="11"/>
      <c r="D885" s="189"/>
      <c r="E885" s="188"/>
      <c r="F885" s="11"/>
      <c r="G885" s="11"/>
      <c r="H885" s="11"/>
      <c r="I885" s="192"/>
      <c r="J885" s="192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  <c r="AA885" s="192"/>
      <c r="AB885" s="192"/>
    </row>
    <row r="886" ht="11.25" customHeight="1">
      <c r="A886" s="11"/>
      <c r="B886" s="11"/>
      <c r="C886" s="11"/>
      <c r="D886" s="189"/>
      <c r="E886" s="188"/>
      <c r="F886" s="11"/>
      <c r="G886" s="11"/>
      <c r="H886" s="11"/>
      <c r="I886" s="192"/>
      <c r="J886" s="192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  <c r="W886" s="192"/>
      <c r="X886" s="192"/>
      <c r="Y886" s="192"/>
      <c r="Z886" s="192"/>
      <c r="AA886" s="192"/>
      <c r="AB886" s="192"/>
    </row>
    <row r="887" ht="11.25" customHeight="1">
      <c r="A887" s="11"/>
      <c r="B887" s="11"/>
      <c r="C887" s="11"/>
      <c r="D887" s="189"/>
      <c r="E887" s="188"/>
      <c r="F887" s="11"/>
      <c r="G887" s="11"/>
      <c r="H887" s="11"/>
      <c r="I887" s="192"/>
      <c r="J887" s="192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  <c r="W887" s="192"/>
      <c r="X887" s="192"/>
      <c r="Y887" s="192"/>
      <c r="Z887" s="192"/>
      <c r="AA887" s="192"/>
      <c r="AB887" s="192"/>
    </row>
    <row r="888" ht="11.25" customHeight="1">
      <c r="A888" s="11"/>
      <c r="B888" s="11"/>
      <c r="C888" s="11"/>
      <c r="D888" s="189"/>
      <c r="E888" s="188"/>
      <c r="F888" s="11"/>
      <c r="G888" s="11"/>
      <c r="H888" s="11"/>
      <c r="I888" s="192"/>
      <c r="J888" s="192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  <c r="W888" s="192"/>
      <c r="X888" s="192"/>
      <c r="Y888" s="192"/>
      <c r="Z888" s="192"/>
      <c r="AA888" s="192"/>
      <c r="AB888" s="192"/>
    </row>
    <row r="889" ht="11.25" customHeight="1">
      <c r="A889" s="11"/>
      <c r="B889" s="11"/>
      <c r="C889" s="11"/>
      <c r="D889" s="189"/>
      <c r="E889" s="188"/>
      <c r="F889" s="11"/>
      <c r="G889" s="11"/>
      <c r="H889" s="11"/>
      <c r="I889" s="192"/>
      <c r="J889" s="192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  <c r="W889" s="192"/>
      <c r="X889" s="192"/>
      <c r="Y889" s="192"/>
      <c r="Z889" s="192"/>
      <c r="AA889" s="192"/>
      <c r="AB889" s="192"/>
    </row>
    <row r="890" ht="11.25" customHeight="1">
      <c r="A890" s="11"/>
      <c r="B890" s="11"/>
      <c r="C890" s="11"/>
      <c r="D890" s="189"/>
      <c r="E890" s="188"/>
      <c r="F890" s="11"/>
      <c r="G890" s="11"/>
      <c r="H890" s="11"/>
      <c r="I890" s="192"/>
      <c r="J890" s="192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  <c r="W890" s="192"/>
      <c r="X890" s="192"/>
      <c r="Y890" s="192"/>
      <c r="Z890" s="192"/>
      <c r="AA890" s="192"/>
      <c r="AB890" s="192"/>
    </row>
    <row r="891" ht="11.25" customHeight="1">
      <c r="A891" s="11"/>
      <c r="B891" s="11"/>
      <c r="C891" s="11"/>
      <c r="D891" s="189"/>
      <c r="E891" s="188"/>
      <c r="F891" s="11"/>
      <c r="G891" s="11"/>
      <c r="H891" s="11"/>
      <c r="I891" s="192"/>
      <c r="J891" s="192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  <c r="W891" s="192"/>
      <c r="X891" s="192"/>
      <c r="Y891" s="192"/>
      <c r="Z891" s="192"/>
      <c r="AA891" s="192"/>
      <c r="AB891" s="192"/>
    </row>
    <row r="892" ht="11.25" customHeight="1">
      <c r="A892" s="11"/>
      <c r="B892" s="11"/>
      <c r="C892" s="11"/>
      <c r="D892" s="189"/>
      <c r="E892" s="188"/>
      <c r="F892" s="11"/>
      <c r="G892" s="11"/>
      <c r="H892" s="11"/>
      <c r="I892" s="192"/>
      <c r="J892" s="192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  <c r="W892" s="192"/>
      <c r="X892" s="192"/>
      <c r="Y892" s="192"/>
      <c r="Z892" s="192"/>
      <c r="AA892" s="192"/>
      <c r="AB892" s="192"/>
    </row>
    <row r="893" ht="11.25" customHeight="1">
      <c r="A893" s="11"/>
      <c r="B893" s="11"/>
      <c r="C893" s="11"/>
      <c r="D893" s="189"/>
      <c r="E893" s="188"/>
      <c r="F893" s="11"/>
      <c r="G893" s="11"/>
      <c r="H893" s="11"/>
      <c r="I893" s="192"/>
      <c r="J893" s="192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  <c r="W893" s="192"/>
      <c r="X893" s="192"/>
      <c r="Y893" s="192"/>
      <c r="Z893" s="192"/>
      <c r="AA893" s="192"/>
      <c r="AB893" s="192"/>
    </row>
    <row r="894" ht="11.25" customHeight="1">
      <c r="A894" s="11"/>
      <c r="B894" s="11"/>
      <c r="C894" s="11"/>
      <c r="D894" s="189"/>
      <c r="E894" s="188"/>
      <c r="F894" s="11"/>
      <c r="G894" s="11"/>
      <c r="H894" s="11"/>
      <c r="I894" s="192"/>
      <c r="J894" s="192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  <c r="W894" s="192"/>
      <c r="X894" s="192"/>
      <c r="Y894" s="192"/>
      <c r="Z894" s="192"/>
      <c r="AA894" s="192"/>
      <c r="AB894" s="192"/>
    </row>
    <row r="895" ht="11.25" customHeight="1">
      <c r="A895" s="11"/>
      <c r="B895" s="11"/>
      <c r="C895" s="11"/>
      <c r="D895" s="189"/>
      <c r="E895" s="188"/>
      <c r="F895" s="11"/>
      <c r="G895" s="11"/>
      <c r="H895" s="11"/>
      <c r="I895" s="192"/>
      <c r="J895" s="192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  <c r="AA895" s="192"/>
      <c r="AB895" s="192"/>
    </row>
    <row r="896" ht="11.25" customHeight="1">
      <c r="A896" s="11"/>
      <c r="B896" s="11"/>
      <c r="C896" s="11"/>
      <c r="D896" s="189"/>
      <c r="E896" s="188"/>
      <c r="F896" s="11"/>
      <c r="G896" s="11"/>
      <c r="H896" s="11"/>
      <c r="I896" s="192"/>
      <c r="J896" s="192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  <c r="AA896" s="192"/>
      <c r="AB896" s="192"/>
    </row>
    <row r="897" ht="11.25" customHeight="1">
      <c r="A897" s="11"/>
      <c r="B897" s="11"/>
      <c r="C897" s="11"/>
      <c r="D897" s="189"/>
      <c r="E897" s="188"/>
      <c r="F897" s="11"/>
      <c r="G897" s="11"/>
      <c r="H897" s="11"/>
      <c r="I897" s="192"/>
      <c r="J897" s="192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  <c r="AA897" s="192"/>
      <c r="AB897" s="192"/>
    </row>
    <row r="898" ht="11.25" customHeight="1">
      <c r="A898" s="11"/>
      <c r="B898" s="11"/>
      <c r="C898" s="11"/>
      <c r="D898" s="189"/>
      <c r="E898" s="188"/>
      <c r="F898" s="11"/>
      <c r="G898" s="11"/>
      <c r="H898" s="11"/>
      <c r="I898" s="192"/>
      <c r="J898" s="192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  <c r="AA898" s="192"/>
      <c r="AB898" s="192"/>
    </row>
    <row r="899" ht="11.25" customHeight="1">
      <c r="A899" s="11"/>
      <c r="B899" s="11"/>
      <c r="C899" s="11"/>
      <c r="D899" s="189"/>
      <c r="E899" s="188"/>
      <c r="F899" s="11"/>
      <c r="G899" s="11"/>
      <c r="H899" s="11"/>
      <c r="I899" s="192"/>
      <c r="J899" s="192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  <c r="AA899" s="192"/>
      <c r="AB899" s="192"/>
    </row>
    <row r="900" ht="11.25" customHeight="1">
      <c r="A900" s="11"/>
      <c r="B900" s="11"/>
      <c r="C900" s="11"/>
      <c r="D900" s="189"/>
      <c r="E900" s="188"/>
      <c r="F900" s="11"/>
      <c r="G900" s="11"/>
      <c r="H900" s="11"/>
      <c r="I900" s="192"/>
      <c r="J900" s="192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  <c r="AA900" s="192"/>
      <c r="AB900" s="192"/>
    </row>
    <row r="901" ht="11.25" customHeight="1">
      <c r="A901" s="11"/>
      <c r="B901" s="11"/>
      <c r="C901" s="11"/>
      <c r="D901" s="189"/>
      <c r="E901" s="188"/>
      <c r="F901" s="11"/>
      <c r="G901" s="11"/>
      <c r="H901" s="11"/>
      <c r="I901" s="192"/>
      <c r="J901" s="192"/>
      <c r="K901" s="192"/>
      <c r="L901" s="192"/>
      <c r="M901" s="192"/>
      <c r="N901" s="192"/>
      <c r="O901" s="192"/>
      <c r="P901" s="192"/>
      <c r="Q901" s="192"/>
      <c r="R901" s="192"/>
      <c r="S901" s="192"/>
      <c r="T901" s="192"/>
      <c r="U901" s="192"/>
      <c r="V901" s="192"/>
      <c r="W901" s="192"/>
      <c r="X901" s="192"/>
      <c r="Y901" s="192"/>
      <c r="Z901" s="192"/>
      <c r="AA901" s="192"/>
      <c r="AB901" s="192"/>
    </row>
    <row r="902" ht="11.25" customHeight="1">
      <c r="A902" s="11"/>
      <c r="B902" s="11"/>
      <c r="C902" s="11"/>
      <c r="D902" s="189"/>
      <c r="E902" s="188"/>
      <c r="F902" s="11"/>
      <c r="G902" s="11"/>
      <c r="H902" s="11"/>
      <c r="I902" s="192"/>
      <c r="J902" s="192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  <c r="AA902" s="192"/>
      <c r="AB902" s="192"/>
    </row>
    <row r="903" ht="11.25" customHeight="1">
      <c r="A903" s="11"/>
      <c r="B903" s="11"/>
      <c r="C903" s="11"/>
      <c r="D903" s="189"/>
      <c r="E903" s="188"/>
      <c r="F903" s="11"/>
      <c r="G903" s="11"/>
      <c r="H903" s="11"/>
      <c r="I903" s="192"/>
      <c r="J903" s="192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  <c r="AA903" s="192"/>
      <c r="AB903" s="192"/>
    </row>
    <row r="904" ht="11.25" customHeight="1">
      <c r="A904" s="11"/>
      <c r="B904" s="11"/>
      <c r="C904" s="11"/>
      <c r="D904" s="189"/>
      <c r="E904" s="188"/>
      <c r="F904" s="11"/>
      <c r="G904" s="11"/>
      <c r="H904" s="11"/>
      <c r="I904" s="192"/>
      <c r="J904" s="192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  <c r="AA904" s="192"/>
      <c r="AB904" s="192"/>
    </row>
    <row r="905" ht="11.25" customHeight="1">
      <c r="A905" s="11"/>
      <c r="B905" s="11"/>
      <c r="C905" s="11"/>
      <c r="D905" s="189"/>
      <c r="E905" s="188"/>
      <c r="F905" s="11"/>
      <c r="G905" s="11"/>
      <c r="H905" s="11"/>
      <c r="I905" s="192"/>
      <c r="J905" s="192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  <c r="W905" s="192"/>
      <c r="X905" s="192"/>
      <c r="Y905" s="192"/>
      <c r="Z905" s="192"/>
      <c r="AA905" s="192"/>
      <c r="AB905" s="192"/>
    </row>
    <row r="906" ht="11.25" customHeight="1">
      <c r="A906" s="11"/>
      <c r="B906" s="11"/>
      <c r="C906" s="11"/>
      <c r="D906" s="189"/>
      <c r="E906" s="188"/>
      <c r="F906" s="11"/>
      <c r="G906" s="11"/>
      <c r="H906" s="11"/>
      <c r="I906" s="192"/>
      <c r="J906" s="192"/>
      <c r="K906" s="192"/>
      <c r="L906" s="192"/>
      <c r="M906" s="192"/>
      <c r="N906" s="192"/>
      <c r="O906" s="192"/>
      <c r="P906" s="192"/>
      <c r="Q906" s="192"/>
      <c r="R906" s="192"/>
      <c r="S906" s="192"/>
      <c r="T906" s="192"/>
      <c r="U906" s="192"/>
      <c r="V906" s="192"/>
      <c r="W906" s="192"/>
      <c r="X906" s="192"/>
      <c r="Y906" s="192"/>
      <c r="Z906" s="192"/>
      <c r="AA906" s="192"/>
      <c r="AB906" s="192"/>
    </row>
    <row r="907" ht="11.25" customHeight="1">
      <c r="A907" s="11"/>
      <c r="B907" s="11"/>
      <c r="C907" s="11"/>
      <c r="D907" s="189"/>
      <c r="E907" s="188"/>
      <c r="F907" s="11"/>
      <c r="G907" s="11"/>
      <c r="H907" s="11"/>
      <c r="I907" s="192"/>
      <c r="J907" s="192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  <c r="W907" s="192"/>
      <c r="X907" s="192"/>
      <c r="Y907" s="192"/>
      <c r="Z907" s="192"/>
      <c r="AA907" s="192"/>
      <c r="AB907" s="192"/>
    </row>
    <row r="908" ht="11.25" customHeight="1">
      <c r="A908" s="11"/>
      <c r="B908" s="11"/>
      <c r="C908" s="11"/>
      <c r="D908" s="189"/>
      <c r="E908" s="188"/>
      <c r="F908" s="11"/>
      <c r="G908" s="11"/>
      <c r="H908" s="11"/>
      <c r="I908" s="192"/>
      <c r="J908" s="192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  <c r="W908" s="192"/>
      <c r="X908" s="192"/>
      <c r="Y908" s="192"/>
      <c r="Z908" s="192"/>
      <c r="AA908" s="192"/>
      <c r="AB908" s="192"/>
    </row>
    <row r="909" ht="11.25" customHeight="1">
      <c r="A909" s="11"/>
      <c r="B909" s="11"/>
      <c r="C909" s="11"/>
      <c r="D909" s="189"/>
      <c r="E909" s="188"/>
      <c r="F909" s="11"/>
      <c r="G909" s="11"/>
      <c r="H909" s="11"/>
      <c r="I909" s="192"/>
      <c r="J909" s="192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  <c r="W909" s="192"/>
      <c r="X909" s="192"/>
      <c r="Y909" s="192"/>
      <c r="Z909" s="192"/>
      <c r="AA909" s="192"/>
      <c r="AB909" s="192"/>
    </row>
    <row r="910" ht="11.25" customHeight="1">
      <c r="A910" s="11"/>
      <c r="B910" s="11"/>
      <c r="C910" s="11"/>
      <c r="D910" s="189"/>
      <c r="E910" s="188"/>
      <c r="F910" s="11"/>
      <c r="G910" s="11"/>
      <c r="H910" s="11"/>
      <c r="I910" s="192"/>
      <c r="J910" s="192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  <c r="W910" s="192"/>
      <c r="X910" s="192"/>
      <c r="Y910" s="192"/>
      <c r="Z910" s="192"/>
      <c r="AA910" s="192"/>
      <c r="AB910" s="192"/>
    </row>
    <row r="911" ht="11.25" customHeight="1">
      <c r="A911" s="11"/>
      <c r="B911" s="11"/>
      <c r="C911" s="11"/>
      <c r="D911" s="189"/>
      <c r="E911" s="188"/>
      <c r="F911" s="11"/>
      <c r="G911" s="11"/>
      <c r="H911" s="11"/>
      <c r="I911" s="192"/>
      <c r="J911" s="192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  <c r="W911" s="192"/>
      <c r="X911" s="192"/>
      <c r="Y911" s="192"/>
      <c r="Z911" s="192"/>
      <c r="AA911" s="192"/>
      <c r="AB911" s="192"/>
    </row>
    <row r="912" ht="11.25" customHeight="1">
      <c r="A912" s="11"/>
      <c r="B912" s="11"/>
      <c r="C912" s="11"/>
      <c r="D912" s="189"/>
      <c r="E912" s="188"/>
      <c r="F912" s="11"/>
      <c r="G912" s="11"/>
      <c r="H912" s="11"/>
      <c r="I912" s="192"/>
      <c r="J912" s="192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  <c r="W912" s="192"/>
      <c r="X912" s="192"/>
      <c r="Y912" s="192"/>
      <c r="Z912" s="192"/>
      <c r="AA912" s="192"/>
      <c r="AB912" s="192"/>
    </row>
    <row r="913" ht="11.25" customHeight="1">
      <c r="A913" s="11"/>
      <c r="B913" s="11"/>
      <c r="C913" s="11"/>
      <c r="D913" s="189"/>
      <c r="E913" s="188"/>
      <c r="F913" s="11"/>
      <c r="G913" s="11"/>
      <c r="H913" s="11"/>
      <c r="I913" s="192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  <c r="W913" s="192"/>
      <c r="X913" s="192"/>
      <c r="Y913" s="192"/>
      <c r="Z913" s="192"/>
      <c r="AA913" s="192"/>
      <c r="AB913" s="192"/>
    </row>
    <row r="914" ht="11.25" customHeight="1">
      <c r="A914" s="11"/>
      <c r="B914" s="11"/>
      <c r="C914" s="11"/>
      <c r="D914" s="189"/>
      <c r="E914" s="188"/>
      <c r="F914" s="11"/>
      <c r="G914" s="11"/>
      <c r="H914" s="11"/>
      <c r="I914" s="192"/>
      <c r="J914" s="192"/>
      <c r="K914" s="192"/>
      <c r="L914" s="192"/>
      <c r="M914" s="192"/>
      <c r="N914" s="192"/>
      <c r="O914" s="192"/>
      <c r="P914" s="192"/>
      <c r="Q914" s="192"/>
      <c r="R914" s="192"/>
      <c r="S914" s="192"/>
      <c r="T914" s="192"/>
      <c r="U914" s="192"/>
      <c r="V914" s="192"/>
      <c r="W914" s="192"/>
      <c r="X914" s="192"/>
      <c r="Y914" s="192"/>
      <c r="Z914" s="192"/>
      <c r="AA914" s="192"/>
      <c r="AB914" s="192"/>
    </row>
    <row r="915" ht="11.25" customHeight="1">
      <c r="A915" s="11"/>
      <c r="B915" s="11"/>
      <c r="C915" s="11"/>
      <c r="D915" s="189"/>
      <c r="E915" s="188"/>
      <c r="F915" s="11"/>
      <c r="G915" s="11"/>
      <c r="H915" s="11"/>
      <c r="I915" s="192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  <c r="W915" s="192"/>
      <c r="X915" s="192"/>
      <c r="Y915" s="192"/>
      <c r="Z915" s="192"/>
      <c r="AA915" s="192"/>
      <c r="AB915" s="192"/>
    </row>
    <row r="916" ht="11.25" customHeight="1">
      <c r="A916" s="11"/>
      <c r="B916" s="11"/>
      <c r="C916" s="11"/>
      <c r="D916" s="189"/>
      <c r="E916" s="188"/>
      <c r="F916" s="11"/>
      <c r="G916" s="11"/>
      <c r="H916" s="11"/>
      <c r="I916" s="192"/>
      <c r="J916" s="192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  <c r="W916" s="192"/>
      <c r="X916" s="192"/>
      <c r="Y916" s="192"/>
      <c r="Z916" s="192"/>
      <c r="AA916" s="192"/>
      <c r="AB916" s="192"/>
    </row>
    <row r="917" ht="11.25" customHeight="1">
      <c r="A917" s="11"/>
      <c r="B917" s="11"/>
      <c r="C917" s="11"/>
      <c r="D917" s="189"/>
      <c r="E917" s="188"/>
      <c r="F917" s="11"/>
      <c r="G917" s="11"/>
      <c r="H917" s="11"/>
      <c r="I917" s="192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  <c r="W917" s="192"/>
      <c r="X917" s="192"/>
      <c r="Y917" s="192"/>
      <c r="Z917" s="192"/>
      <c r="AA917" s="192"/>
      <c r="AB917" s="192"/>
    </row>
    <row r="918" ht="11.25" customHeight="1">
      <c r="A918" s="11"/>
      <c r="B918" s="11"/>
      <c r="C918" s="11"/>
      <c r="D918" s="189"/>
      <c r="E918" s="188"/>
      <c r="F918" s="11"/>
      <c r="G918" s="11"/>
      <c r="H918" s="11"/>
      <c r="I918" s="192"/>
      <c r="J918" s="192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  <c r="W918" s="192"/>
      <c r="X918" s="192"/>
      <c r="Y918" s="192"/>
      <c r="Z918" s="192"/>
      <c r="AA918" s="192"/>
      <c r="AB918" s="192"/>
    </row>
    <row r="919" ht="11.25" customHeight="1">
      <c r="A919" s="11"/>
      <c r="B919" s="11"/>
      <c r="C919" s="11"/>
      <c r="D919" s="189"/>
      <c r="E919" s="188"/>
      <c r="F919" s="11"/>
      <c r="G919" s="11"/>
      <c r="H919" s="11"/>
      <c r="I919" s="192"/>
      <c r="J919" s="192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  <c r="W919" s="192"/>
      <c r="X919" s="192"/>
      <c r="Y919" s="192"/>
      <c r="Z919" s="192"/>
      <c r="AA919" s="192"/>
      <c r="AB919" s="192"/>
    </row>
    <row r="920" ht="11.25" customHeight="1">
      <c r="A920" s="11"/>
      <c r="B920" s="11"/>
      <c r="C920" s="11"/>
      <c r="D920" s="189"/>
      <c r="E920" s="188"/>
      <c r="F920" s="11"/>
      <c r="G920" s="11"/>
      <c r="H920" s="11"/>
      <c r="I920" s="192"/>
      <c r="J920" s="192"/>
      <c r="K920" s="192"/>
      <c r="L920" s="192"/>
      <c r="M920" s="192"/>
      <c r="N920" s="192"/>
      <c r="O920" s="192"/>
      <c r="P920" s="192"/>
      <c r="Q920" s="192"/>
      <c r="R920" s="192"/>
      <c r="S920" s="192"/>
      <c r="T920" s="192"/>
      <c r="U920" s="192"/>
      <c r="V920" s="192"/>
      <c r="W920" s="192"/>
      <c r="X920" s="192"/>
      <c r="Y920" s="192"/>
      <c r="Z920" s="192"/>
      <c r="AA920" s="192"/>
      <c r="AB920" s="192"/>
    </row>
    <row r="921" ht="11.25" customHeight="1">
      <c r="A921" s="11"/>
      <c r="B921" s="11"/>
      <c r="C921" s="11"/>
      <c r="D921" s="189"/>
      <c r="E921" s="188"/>
      <c r="F921" s="11"/>
      <c r="G921" s="11"/>
      <c r="H921" s="11"/>
      <c r="I921" s="192"/>
      <c r="J921" s="192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  <c r="W921" s="192"/>
      <c r="X921" s="192"/>
      <c r="Y921" s="192"/>
      <c r="Z921" s="192"/>
      <c r="AA921" s="192"/>
      <c r="AB921" s="192"/>
    </row>
    <row r="922" ht="11.25" customHeight="1">
      <c r="A922" s="11"/>
      <c r="B922" s="11"/>
      <c r="C922" s="11"/>
      <c r="D922" s="189"/>
      <c r="E922" s="188"/>
      <c r="F922" s="11"/>
      <c r="G922" s="11"/>
      <c r="H922" s="11"/>
      <c r="I922" s="192"/>
      <c r="J922" s="192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  <c r="AA922" s="192"/>
      <c r="AB922" s="192"/>
    </row>
    <row r="923" ht="11.25" customHeight="1">
      <c r="A923" s="11"/>
      <c r="B923" s="11"/>
      <c r="C923" s="11"/>
      <c r="D923" s="189"/>
      <c r="E923" s="188"/>
      <c r="F923" s="11"/>
      <c r="G923" s="11"/>
      <c r="H923" s="11"/>
      <c r="I923" s="192"/>
      <c r="J923" s="192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  <c r="W923" s="192"/>
      <c r="X923" s="192"/>
      <c r="Y923" s="192"/>
      <c r="Z923" s="192"/>
      <c r="AA923" s="192"/>
      <c r="AB923" s="192"/>
    </row>
    <row r="924" ht="11.25" customHeight="1">
      <c r="A924" s="11"/>
      <c r="B924" s="11"/>
      <c r="C924" s="11"/>
      <c r="D924" s="189"/>
      <c r="E924" s="188"/>
      <c r="F924" s="11"/>
      <c r="G924" s="11"/>
      <c r="H924" s="11"/>
      <c r="I924" s="192"/>
      <c r="J924" s="192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  <c r="W924" s="192"/>
      <c r="X924" s="192"/>
      <c r="Y924" s="192"/>
      <c r="Z924" s="192"/>
      <c r="AA924" s="192"/>
      <c r="AB924" s="192"/>
    </row>
    <row r="925" ht="11.25" customHeight="1">
      <c r="A925" s="11"/>
      <c r="B925" s="11"/>
      <c r="C925" s="11"/>
      <c r="D925" s="189"/>
      <c r="E925" s="188"/>
      <c r="F925" s="11"/>
      <c r="G925" s="11"/>
      <c r="H925" s="11"/>
      <c r="I925" s="192"/>
      <c r="J925" s="192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  <c r="W925" s="192"/>
      <c r="X925" s="192"/>
      <c r="Y925" s="192"/>
      <c r="Z925" s="192"/>
      <c r="AA925" s="192"/>
      <c r="AB925" s="192"/>
    </row>
    <row r="926" ht="11.25" customHeight="1">
      <c r="A926" s="11"/>
      <c r="B926" s="11"/>
      <c r="C926" s="11"/>
      <c r="D926" s="189"/>
      <c r="E926" s="188"/>
      <c r="F926" s="11"/>
      <c r="G926" s="11"/>
      <c r="H926" s="11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  <c r="W926" s="192"/>
      <c r="X926" s="192"/>
      <c r="Y926" s="192"/>
      <c r="Z926" s="192"/>
      <c r="AA926" s="192"/>
      <c r="AB926" s="192"/>
    </row>
    <row r="927" ht="11.25" customHeight="1">
      <c r="A927" s="11"/>
      <c r="B927" s="11"/>
      <c r="C927" s="11"/>
      <c r="D927" s="189"/>
      <c r="E927" s="188"/>
      <c r="F927" s="11"/>
      <c r="G927" s="11"/>
      <c r="H927" s="11"/>
      <c r="I927" s="192"/>
      <c r="J927" s="192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  <c r="W927" s="192"/>
      <c r="X927" s="192"/>
      <c r="Y927" s="192"/>
      <c r="Z927" s="192"/>
      <c r="AA927" s="192"/>
      <c r="AB927" s="192"/>
    </row>
    <row r="928" ht="11.25" customHeight="1">
      <c r="A928" s="11"/>
      <c r="B928" s="11"/>
      <c r="C928" s="11"/>
      <c r="D928" s="189"/>
      <c r="E928" s="188"/>
      <c r="F928" s="11"/>
      <c r="G928" s="11"/>
      <c r="H928" s="11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  <c r="AA928" s="192"/>
      <c r="AB928" s="192"/>
    </row>
    <row r="929" ht="11.25" customHeight="1">
      <c r="A929" s="11"/>
      <c r="B929" s="11"/>
      <c r="C929" s="11"/>
      <c r="D929" s="189"/>
      <c r="E929" s="188"/>
      <c r="F929" s="11"/>
      <c r="G929" s="11"/>
      <c r="H929" s="11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2"/>
      <c r="Z929" s="192"/>
      <c r="AA929" s="192"/>
      <c r="AB929" s="192"/>
    </row>
    <row r="930" ht="11.25" customHeight="1">
      <c r="A930" s="11"/>
      <c r="B930" s="11"/>
      <c r="C930" s="11"/>
      <c r="D930" s="189"/>
      <c r="E930" s="188"/>
      <c r="F930" s="11"/>
      <c r="G930" s="11"/>
      <c r="H930" s="11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2"/>
      <c r="Z930" s="192"/>
      <c r="AA930" s="192"/>
      <c r="AB930" s="192"/>
    </row>
    <row r="931" ht="11.25" customHeight="1">
      <c r="A931" s="11"/>
      <c r="B931" s="11"/>
      <c r="C931" s="11"/>
      <c r="D931" s="189"/>
      <c r="E931" s="188"/>
      <c r="F931" s="11"/>
      <c r="G931" s="11"/>
      <c r="H931" s="11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2"/>
      <c r="Z931" s="192"/>
      <c r="AA931" s="192"/>
      <c r="AB931" s="192"/>
    </row>
    <row r="932" ht="11.25" customHeight="1">
      <c r="A932" s="11"/>
      <c r="B932" s="11"/>
      <c r="C932" s="11"/>
      <c r="D932" s="189"/>
      <c r="E932" s="188"/>
      <c r="F932" s="11"/>
      <c r="G932" s="11"/>
      <c r="H932" s="11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2"/>
      <c r="Z932" s="192"/>
      <c r="AA932" s="192"/>
      <c r="AB932" s="192"/>
    </row>
    <row r="933" ht="11.25" customHeight="1">
      <c r="A933" s="11"/>
      <c r="B933" s="11"/>
      <c r="C933" s="11"/>
      <c r="D933" s="189"/>
      <c r="E933" s="188"/>
      <c r="F933" s="11"/>
      <c r="G933" s="11"/>
      <c r="H933" s="11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2"/>
      <c r="Z933" s="192"/>
      <c r="AA933" s="192"/>
      <c r="AB933" s="192"/>
    </row>
    <row r="934" ht="11.25" customHeight="1">
      <c r="A934" s="11"/>
      <c r="B934" s="11"/>
      <c r="C934" s="11"/>
      <c r="D934" s="189"/>
      <c r="E934" s="188"/>
      <c r="F934" s="11"/>
      <c r="G934" s="11"/>
      <c r="H934" s="11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2"/>
      <c r="Z934" s="192"/>
      <c r="AA934" s="192"/>
      <c r="AB934" s="192"/>
    </row>
    <row r="935" ht="11.25" customHeight="1">
      <c r="A935" s="11"/>
      <c r="B935" s="11"/>
      <c r="C935" s="11"/>
      <c r="D935" s="189"/>
      <c r="E935" s="188"/>
      <c r="F935" s="11"/>
      <c r="G935" s="11"/>
      <c r="H935" s="11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2"/>
      <c r="Z935" s="192"/>
      <c r="AA935" s="192"/>
      <c r="AB935" s="192"/>
    </row>
    <row r="936" ht="11.25" customHeight="1">
      <c r="A936" s="11"/>
      <c r="B936" s="11"/>
      <c r="C936" s="11"/>
      <c r="D936" s="189"/>
      <c r="E936" s="188"/>
      <c r="F936" s="11"/>
      <c r="G936" s="11"/>
      <c r="H936" s="11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2"/>
      <c r="Z936" s="192"/>
      <c r="AA936" s="192"/>
      <c r="AB936" s="192"/>
    </row>
    <row r="937" ht="11.25" customHeight="1">
      <c r="A937" s="11"/>
      <c r="B937" s="11"/>
      <c r="C937" s="11"/>
      <c r="D937" s="189"/>
      <c r="E937" s="188"/>
      <c r="F937" s="11"/>
      <c r="G937" s="11"/>
      <c r="H937" s="11"/>
      <c r="I937" s="192"/>
      <c r="J937" s="192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  <c r="W937" s="192"/>
      <c r="X937" s="192"/>
      <c r="Y937" s="192"/>
      <c r="Z937" s="192"/>
      <c r="AA937" s="192"/>
      <c r="AB937" s="192"/>
    </row>
    <row r="938" ht="11.25" customHeight="1">
      <c r="A938" s="11"/>
      <c r="B938" s="11"/>
      <c r="C938" s="11"/>
      <c r="D938" s="189"/>
      <c r="E938" s="188"/>
      <c r="F938" s="11"/>
      <c r="G938" s="11"/>
      <c r="H938" s="11"/>
      <c r="I938" s="192"/>
      <c r="J938" s="192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  <c r="W938" s="192"/>
      <c r="X938" s="192"/>
      <c r="Y938" s="192"/>
      <c r="Z938" s="192"/>
      <c r="AA938" s="192"/>
      <c r="AB938" s="192"/>
    </row>
    <row r="939" ht="11.25" customHeight="1">
      <c r="A939" s="11"/>
      <c r="B939" s="11"/>
      <c r="C939" s="11"/>
      <c r="D939" s="189"/>
      <c r="E939" s="188"/>
      <c r="F939" s="11"/>
      <c r="G939" s="11"/>
      <c r="H939" s="11"/>
      <c r="I939" s="192"/>
      <c r="J939" s="192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  <c r="W939" s="192"/>
      <c r="X939" s="192"/>
      <c r="Y939" s="192"/>
      <c r="Z939" s="192"/>
      <c r="AA939" s="192"/>
      <c r="AB939" s="192"/>
    </row>
    <row r="940" ht="11.25" customHeight="1">
      <c r="A940" s="11"/>
      <c r="B940" s="11"/>
      <c r="C940" s="11"/>
      <c r="D940" s="189"/>
      <c r="E940" s="188"/>
      <c r="F940" s="11"/>
      <c r="G940" s="11"/>
      <c r="H940" s="11"/>
      <c r="I940" s="192"/>
      <c r="J940" s="192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  <c r="AA940" s="192"/>
      <c r="AB940" s="192"/>
    </row>
    <row r="941" ht="11.25" customHeight="1">
      <c r="A941" s="11"/>
      <c r="B941" s="11"/>
      <c r="C941" s="11"/>
      <c r="D941" s="189"/>
      <c r="E941" s="188"/>
      <c r="F941" s="11"/>
      <c r="G941" s="11"/>
      <c r="H941" s="11"/>
      <c r="I941" s="192"/>
      <c r="J941" s="192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  <c r="W941" s="192"/>
      <c r="X941" s="192"/>
      <c r="Y941" s="192"/>
      <c r="Z941" s="192"/>
      <c r="AA941" s="192"/>
      <c r="AB941" s="192"/>
    </row>
    <row r="942" ht="11.25" customHeight="1">
      <c r="A942" s="11"/>
      <c r="B942" s="11"/>
      <c r="C942" s="11"/>
      <c r="D942" s="189"/>
      <c r="E942" s="188"/>
      <c r="F942" s="11"/>
      <c r="G942" s="11"/>
      <c r="H942" s="11"/>
      <c r="I942" s="192"/>
      <c r="J942" s="192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  <c r="W942" s="192"/>
      <c r="X942" s="192"/>
      <c r="Y942" s="192"/>
      <c r="Z942" s="192"/>
      <c r="AA942" s="192"/>
      <c r="AB942" s="192"/>
    </row>
    <row r="943" ht="11.25" customHeight="1">
      <c r="A943" s="11"/>
      <c r="B943" s="11"/>
      <c r="C943" s="11"/>
      <c r="D943" s="189"/>
      <c r="E943" s="188"/>
      <c r="F943" s="11"/>
      <c r="G943" s="11"/>
      <c r="H943" s="11"/>
      <c r="I943" s="192"/>
      <c r="J943" s="192"/>
      <c r="K943" s="192"/>
      <c r="L943" s="192"/>
      <c r="M943" s="192"/>
      <c r="N943" s="192"/>
      <c r="O943" s="192"/>
      <c r="P943" s="192"/>
      <c r="Q943" s="192"/>
      <c r="R943" s="192"/>
      <c r="S943" s="192"/>
      <c r="T943" s="192"/>
      <c r="U943" s="192"/>
      <c r="V943" s="192"/>
      <c r="W943" s="192"/>
      <c r="X943" s="192"/>
      <c r="Y943" s="192"/>
      <c r="Z943" s="192"/>
      <c r="AA943" s="192"/>
      <c r="AB943" s="192"/>
    </row>
    <row r="944" ht="11.25" customHeight="1">
      <c r="A944" s="11"/>
      <c r="B944" s="11"/>
      <c r="C944" s="11"/>
      <c r="D944" s="189"/>
      <c r="E944" s="188"/>
      <c r="F944" s="11"/>
      <c r="G944" s="11"/>
      <c r="H944" s="11"/>
      <c r="I944" s="192"/>
      <c r="J944" s="192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  <c r="W944" s="192"/>
      <c r="X944" s="192"/>
      <c r="Y944" s="192"/>
      <c r="Z944" s="192"/>
      <c r="AA944" s="192"/>
      <c r="AB944" s="192"/>
    </row>
    <row r="945" ht="11.25" customHeight="1">
      <c r="A945" s="11"/>
      <c r="B945" s="11"/>
      <c r="C945" s="11"/>
      <c r="D945" s="189"/>
      <c r="E945" s="188"/>
      <c r="F945" s="11"/>
      <c r="G945" s="11"/>
      <c r="H945" s="11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2"/>
      <c r="Z945" s="192"/>
      <c r="AA945" s="192"/>
      <c r="AB945" s="192"/>
    </row>
    <row r="946" ht="11.25" customHeight="1">
      <c r="A946" s="11"/>
      <c r="B946" s="11"/>
      <c r="C946" s="11"/>
      <c r="D946" s="189"/>
      <c r="E946" s="188"/>
      <c r="F946" s="11"/>
      <c r="G946" s="11"/>
      <c r="H946" s="11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2"/>
      <c r="Z946" s="192"/>
      <c r="AA946" s="192"/>
      <c r="AB946" s="192"/>
    </row>
    <row r="947" ht="11.25" customHeight="1">
      <c r="A947" s="11"/>
      <c r="B947" s="11"/>
      <c r="C947" s="11"/>
      <c r="D947" s="189"/>
      <c r="E947" s="188"/>
      <c r="F947" s="11"/>
      <c r="G947" s="11"/>
      <c r="H947" s="11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2"/>
      <c r="Z947" s="192"/>
      <c r="AA947" s="192"/>
      <c r="AB947" s="192"/>
    </row>
    <row r="948" ht="11.25" customHeight="1">
      <c r="A948" s="11"/>
      <c r="B948" s="11"/>
      <c r="C948" s="11"/>
      <c r="D948" s="189"/>
      <c r="E948" s="188"/>
      <c r="F948" s="11"/>
      <c r="G948" s="11"/>
      <c r="H948" s="11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2"/>
      <c r="T948" s="192"/>
      <c r="U948" s="192"/>
      <c r="V948" s="192"/>
      <c r="W948" s="192"/>
      <c r="X948" s="192"/>
      <c r="Y948" s="192"/>
      <c r="Z948" s="192"/>
      <c r="AA948" s="192"/>
      <c r="AB948" s="192"/>
    </row>
    <row r="949" ht="11.25" customHeight="1">
      <c r="A949" s="11"/>
      <c r="B949" s="11"/>
      <c r="C949" s="11"/>
      <c r="D949" s="189"/>
      <c r="E949" s="188"/>
      <c r="F949" s="11"/>
      <c r="G949" s="11"/>
      <c r="H949" s="11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2"/>
      <c r="Z949" s="192"/>
      <c r="AA949" s="192"/>
      <c r="AB949" s="192"/>
    </row>
    <row r="950" ht="11.25" customHeight="1">
      <c r="A950" s="11"/>
      <c r="B950" s="11"/>
      <c r="C950" s="11"/>
      <c r="D950" s="189"/>
      <c r="E950" s="188"/>
      <c r="F950" s="11"/>
      <c r="G950" s="11"/>
      <c r="H950" s="11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  <c r="AA950" s="192"/>
      <c r="AB950" s="192"/>
    </row>
    <row r="951" ht="11.25" customHeight="1">
      <c r="A951" s="11"/>
      <c r="B951" s="11"/>
      <c r="C951" s="11"/>
      <c r="D951" s="189"/>
      <c r="E951" s="188"/>
      <c r="F951" s="11"/>
      <c r="G951" s="11"/>
      <c r="H951" s="11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2"/>
      <c r="W951" s="192"/>
      <c r="X951" s="192"/>
      <c r="Y951" s="192"/>
      <c r="Z951" s="192"/>
      <c r="AA951" s="192"/>
      <c r="AB951" s="192"/>
    </row>
    <row r="952" ht="11.25" customHeight="1">
      <c r="A952" s="11"/>
      <c r="B952" s="11"/>
      <c r="C952" s="11"/>
      <c r="D952" s="189"/>
      <c r="E952" s="188"/>
      <c r="F952" s="11"/>
      <c r="G952" s="11"/>
      <c r="H952" s="11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  <c r="AA952" s="192"/>
      <c r="AB952" s="192"/>
    </row>
    <row r="953" ht="11.25" customHeight="1">
      <c r="A953" s="11"/>
      <c r="B953" s="11"/>
      <c r="C953" s="11"/>
      <c r="D953" s="189"/>
      <c r="E953" s="188"/>
      <c r="F953" s="11"/>
      <c r="G953" s="11"/>
      <c r="H953" s="11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  <c r="AA953" s="192"/>
      <c r="AB953" s="192"/>
    </row>
    <row r="954" ht="11.25" customHeight="1">
      <c r="A954" s="11"/>
      <c r="B954" s="11"/>
      <c r="C954" s="11"/>
      <c r="D954" s="189"/>
      <c r="E954" s="188"/>
      <c r="F954" s="11"/>
      <c r="G954" s="11"/>
      <c r="H954" s="11"/>
      <c r="I954" s="192"/>
      <c r="J954" s="192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  <c r="AA954" s="192"/>
      <c r="AB954" s="192"/>
    </row>
    <row r="955" ht="11.25" customHeight="1">
      <c r="A955" s="11"/>
      <c r="B955" s="11"/>
      <c r="C955" s="11"/>
      <c r="D955" s="189"/>
      <c r="E955" s="188"/>
      <c r="F955" s="11"/>
      <c r="G955" s="11"/>
      <c r="H955" s="11"/>
      <c r="I955" s="192"/>
      <c r="J955" s="192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  <c r="AA955" s="192"/>
      <c r="AB955" s="192"/>
    </row>
    <row r="956" ht="11.25" customHeight="1">
      <c r="A956" s="11"/>
      <c r="B956" s="11"/>
      <c r="C956" s="11"/>
      <c r="D956" s="189"/>
      <c r="E956" s="188"/>
      <c r="F956" s="11"/>
      <c r="G956" s="11"/>
      <c r="H956" s="11"/>
      <c r="I956" s="192"/>
      <c r="J956" s="192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  <c r="AA956" s="192"/>
      <c r="AB956" s="192"/>
    </row>
    <row r="957" ht="11.25" customHeight="1">
      <c r="A957" s="11"/>
      <c r="B957" s="11"/>
      <c r="C957" s="11"/>
      <c r="D957" s="189"/>
      <c r="E957" s="188"/>
      <c r="F957" s="11"/>
      <c r="G957" s="11"/>
      <c r="H957" s="11"/>
      <c r="I957" s="192"/>
      <c r="J957" s="192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  <c r="AA957" s="192"/>
      <c r="AB957" s="192"/>
    </row>
    <row r="958" ht="11.25" customHeight="1">
      <c r="A958" s="11"/>
      <c r="B958" s="11"/>
      <c r="C958" s="11"/>
      <c r="D958" s="189"/>
      <c r="E958" s="188"/>
      <c r="F958" s="11"/>
      <c r="G958" s="11"/>
      <c r="H958" s="11"/>
      <c r="I958" s="192"/>
      <c r="J958" s="192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  <c r="AA958" s="192"/>
      <c r="AB958" s="192"/>
    </row>
    <row r="959" ht="11.25" customHeight="1">
      <c r="A959" s="11"/>
      <c r="B959" s="11"/>
      <c r="C959" s="11"/>
      <c r="D959" s="189"/>
      <c r="E959" s="188"/>
      <c r="F959" s="11"/>
      <c r="G959" s="11"/>
      <c r="H959" s="11"/>
      <c r="I959" s="192"/>
      <c r="J959" s="192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/>
      <c r="AA959" s="192"/>
      <c r="AB959" s="192"/>
    </row>
    <row r="960" ht="11.25" customHeight="1">
      <c r="A960" s="11"/>
      <c r="B960" s="11"/>
      <c r="C960" s="11"/>
      <c r="D960" s="189"/>
      <c r="E960" s="188"/>
      <c r="F960" s="11"/>
      <c r="G960" s="11"/>
      <c r="H960" s="11"/>
      <c r="I960" s="192"/>
      <c r="J960" s="192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  <c r="W960" s="192"/>
      <c r="X960" s="192"/>
      <c r="Y960" s="192"/>
      <c r="Z960" s="192"/>
      <c r="AA960" s="192"/>
      <c r="AB960" s="192"/>
    </row>
    <row r="961" ht="11.25" customHeight="1">
      <c r="A961" s="11"/>
      <c r="B961" s="11"/>
      <c r="C961" s="11"/>
      <c r="D961" s="189"/>
      <c r="E961" s="188"/>
      <c r="F961" s="11"/>
      <c r="G961" s="11"/>
      <c r="H961" s="11"/>
      <c r="I961" s="192"/>
      <c r="J961" s="192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  <c r="W961" s="192"/>
      <c r="X961" s="192"/>
      <c r="Y961" s="192"/>
      <c r="Z961" s="192"/>
      <c r="AA961" s="192"/>
      <c r="AB961" s="192"/>
    </row>
    <row r="962" ht="11.25" customHeight="1">
      <c r="A962" s="11"/>
      <c r="B962" s="11"/>
      <c r="C962" s="11"/>
      <c r="D962" s="189"/>
      <c r="E962" s="188"/>
      <c r="F962" s="11"/>
      <c r="G962" s="11"/>
      <c r="H962" s="11"/>
      <c r="I962" s="192"/>
      <c r="J962" s="192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  <c r="AA962" s="192"/>
      <c r="AB962" s="192"/>
    </row>
    <row r="963" ht="11.25" customHeight="1">
      <c r="A963" s="11"/>
      <c r="B963" s="11"/>
      <c r="C963" s="11"/>
      <c r="D963" s="189"/>
      <c r="E963" s="188"/>
      <c r="F963" s="11"/>
      <c r="G963" s="11"/>
      <c r="H963" s="11"/>
      <c r="I963" s="192"/>
      <c r="J963" s="192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  <c r="W963" s="192"/>
      <c r="X963" s="192"/>
      <c r="Y963" s="192"/>
      <c r="Z963" s="192"/>
      <c r="AA963" s="192"/>
      <c r="AB963" s="192"/>
    </row>
    <row r="964" ht="11.25" customHeight="1">
      <c r="A964" s="11"/>
      <c r="B964" s="11"/>
      <c r="C964" s="11"/>
      <c r="D964" s="189"/>
      <c r="E964" s="188"/>
      <c r="F964" s="11"/>
      <c r="G964" s="11"/>
      <c r="H964" s="11"/>
      <c r="I964" s="192"/>
      <c r="J964" s="192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  <c r="AA964" s="192"/>
      <c r="AB964" s="192"/>
    </row>
    <row r="965" ht="11.25" customHeight="1">
      <c r="A965" s="11"/>
      <c r="B965" s="11"/>
      <c r="C965" s="11"/>
      <c r="D965" s="189"/>
      <c r="E965" s="188"/>
      <c r="F965" s="11"/>
      <c r="G965" s="11"/>
      <c r="H965" s="11"/>
      <c r="I965" s="192"/>
      <c r="J965" s="192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/>
      <c r="AA965" s="192"/>
      <c r="AB965" s="192"/>
    </row>
    <row r="966" ht="11.25" customHeight="1">
      <c r="A966" s="11"/>
      <c r="B966" s="11"/>
      <c r="C966" s="11"/>
      <c r="D966" s="189"/>
      <c r="E966" s="188"/>
      <c r="F966" s="11"/>
      <c r="G966" s="11"/>
      <c r="H966" s="11"/>
      <c r="I966" s="192"/>
      <c r="J966" s="192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  <c r="AA966" s="192"/>
      <c r="AB966" s="192"/>
    </row>
    <row r="967" ht="11.25" customHeight="1">
      <c r="A967" s="11"/>
      <c r="B967" s="11"/>
      <c r="C967" s="11"/>
      <c r="D967" s="189"/>
      <c r="E967" s="188"/>
      <c r="F967" s="11"/>
      <c r="G967" s="11"/>
      <c r="H967" s="11"/>
      <c r="I967" s="192"/>
      <c r="J967" s="192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  <c r="W967" s="192"/>
      <c r="X967" s="192"/>
      <c r="Y967" s="192"/>
      <c r="Z967" s="192"/>
      <c r="AA967" s="192"/>
      <c r="AB967" s="192"/>
    </row>
    <row r="968" ht="11.25" customHeight="1">
      <c r="A968" s="11"/>
      <c r="B968" s="11"/>
      <c r="C968" s="11"/>
      <c r="D968" s="189"/>
      <c r="E968" s="188"/>
      <c r="F968" s="11"/>
      <c r="G968" s="11"/>
      <c r="H968" s="11"/>
      <c r="I968" s="192"/>
      <c r="J968" s="192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  <c r="W968" s="192"/>
      <c r="X968" s="192"/>
      <c r="Y968" s="192"/>
      <c r="Z968" s="192"/>
      <c r="AA968" s="192"/>
      <c r="AB968" s="192"/>
    </row>
    <row r="969" ht="11.25" customHeight="1">
      <c r="A969" s="11"/>
      <c r="B969" s="11"/>
      <c r="C969" s="11"/>
      <c r="D969" s="189"/>
      <c r="E969" s="188"/>
      <c r="F969" s="11"/>
      <c r="G969" s="11"/>
      <c r="H969" s="11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  <c r="W969" s="192"/>
      <c r="X969" s="192"/>
      <c r="Y969" s="192"/>
      <c r="Z969" s="192"/>
      <c r="AA969" s="192"/>
      <c r="AB969" s="192"/>
    </row>
    <row r="970" ht="11.25" customHeight="1">
      <c r="A970" s="11"/>
      <c r="B970" s="11"/>
      <c r="C970" s="11"/>
      <c r="D970" s="189"/>
      <c r="E970" s="188"/>
      <c r="F970" s="11"/>
      <c r="G970" s="11"/>
      <c r="H970" s="11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  <c r="W970" s="192"/>
      <c r="X970" s="192"/>
      <c r="Y970" s="192"/>
      <c r="Z970" s="192"/>
      <c r="AA970" s="192"/>
      <c r="AB970" s="192"/>
    </row>
    <row r="971" ht="11.25" customHeight="1">
      <c r="A971" s="11"/>
      <c r="B971" s="11"/>
      <c r="C971" s="11"/>
      <c r="D971" s="189"/>
      <c r="E971" s="188"/>
      <c r="F971" s="11"/>
      <c r="G971" s="11"/>
      <c r="H971" s="11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  <c r="W971" s="192"/>
      <c r="X971" s="192"/>
      <c r="Y971" s="192"/>
      <c r="Z971" s="192"/>
      <c r="AA971" s="192"/>
      <c r="AB971" s="192"/>
    </row>
    <row r="972" ht="11.25" customHeight="1">
      <c r="A972" s="11"/>
      <c r="B972" s="11"/>
      <c r="C972" s="11"/>
      <c r="D972" s="189"/>
      <c r="E972" s="188"/>
      <c r="F972" s="11"/>
      <c r="G972" s="11"/>
      <c r="H972" s="11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  <c r="AA972" s="192"/>
      <c r="AB972" s="192"/>
    </row>
    <row r="973" ht="11.25" customHeight="1">
      <c r="A973" s="11"/>
      <c r="B973" s="11"/>
      <c r="C973" s="11"/>
      <c r="D973" s="189"/>
      <c r="E973" s="188"/>
      <c r="F973" s="11"/>
      <c r="G973" s="11"/>
      <c r="H973" s="11"/>
      <c r="I973" s="192"/>
      <c r="J973" s="192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  <c r="W973" s="192"/>
      <c r="X973" s="192"/>
      <c r="Y973" s="192"/>
      <c r="Z973" s="192"/>
      <c r="AA973" s="192"/>
      <c r="AB973" s="192"/>
    </row>
    <row r="974" ht="11.25" customHeight="1">
      <c r="A974" s="11"/>
      <c r="B974" s="11"/>
      <c r="C974" s="11"/>
      <c r="D974" s="189"/>
      <c r="E974" s="188"/>
      <c r="F974" s="11"/>
      <c r="G974" s="11"/>
      <c r="H974" s="11"/>
      <c r="I974" s="192"/>
      <c r="J974" s="192"/>
      <c r="K974" s="192"/>
      <c r="L974" s="192"/>
      <c r="M974" s="192"/>
      <c r="N974" s="192"/>
      <c r="O974" s="192"/>
      <c r="P974" s="192"/>
      <c r="Q974" s="192"/>
      <c r="R974" s="192"/>
      <c r="S974" s="192"/>
      <c r="T974" s="192"/>
      <c r="U974" s="192"/>
      <c r="V974" s="192"/>
      <c r="W974" s="192"/>
      <c r="X974" s="192"/>
      <c r="Y974" s="192"/>
      <c r="Z974" s="192"/>
      <c r="AA974" s="192"/>
      <c r="AB974" s="192"/>
    </row>
    <row r="975" ht="11.25" customHeight="1">
      <c r="A975" s="11"/>
      <c r="B975" s="11"/>
      <c r="C975" s="11"/>
      <c r="D975" s="189"/>
      <c r="E975" s="188"/>
      <c r="F975" s="11"/>
      <c r="G975" s="11"/>
      <c r="H975" s="11"/>
      <c r="I975" s="192"/>
      <c r="J975" s="192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  <c r="W975" s="192"/>
      <c r="X975" s="192"/>
      <c r="Y975" s="192"/>
      <c r="Z975" s="192"/>
      <c r="AA975" s="192"/>
      <c r="AB975" s="192"/>
    </row>
    <row r="976" ht="11.25" customHeight="1">
      <c r="A976" s="11"/>
      <c r="B976" s="11"/>
      <c r="C976" s="11"/>
      <c r="D976" s="189"/>
      <c r="E976" s="188"/>
      <c r="F976" s="11"/>
      <c r="G976" s="11"/>
      <c r="H976" s="11"/>
      <c r="I976" s="192"/>
      <c r="J976" s="192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  <c r="W976" s="192"/>
      <c r="X976" s="192"/>
      <c r="Y976" s="192"/>
      <c r="Z976" s="192"/>
      <c r="AA976" s="192"/>
      <c r="AB976" s="192"/>
    </row>
    <row r="977" ht="11.25" customHeight="1">
      <c r="A977" s="11"/>
      <c r="B977" s="11"/>
      <c r="C977" s="11"/>
      <c r="D977" s="189"/>
      <c r="E977" s="188"/>
      <c r="F977" s="11"/>
      <c r="G977" s="11"/>
      <c r="H977" s="11"/>
      <c r="I977" s="192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  <c r="AA977" s="192"/>
      <c r="AB977" s="192"/>
    </row>
    <row r="978" ht="11.25" customHeight="1">
      <c r="A978" s="11"/>
      <c r="B978" s="11"/>
      <c r="C978" s="11"/>
      <c r="D978" s="189"/>
      <c r="E978" s="188"/>
      <c r="F978" s="11"/>
      <c r="G978" s="11"/>
      <c r="H978" s="11"/>
      <c r="I978" s="192"/>
      <c r="J978" s="192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  <c r="W978" s="192"/>
      <c r="X978" s="192"/>
      <c r="Y978" s="192"/>
      <c r="Z978" s="192"/>
      <c r="AA978" s="192"/>
      <c r="AB978" s="192"/>
    </row>
    <row r="979" ht="11.25" customHeight="1">
      <c r="A979" s="11"/>
      <c r="B979" s="11"/>
      <c r="C979" s="11"/>
      <c r="D979" s="189"/>
      <c r="E979" s="188"/>
      <c r="F979" s="11"/>
      <c r="G979" s="11"/>
      <c r="H979" s="11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2"/>
      <c r="T979" s="192"/>
      <c r="U979" s="192"/>
      <c r="V979" s="192"/>
      <c r="W979" s="192"/>
      <c r="X979" s="192"/>
      <c r="Y979" s="192"/>
      <c r="Z979" s="192"/>
      <c r="AA979" s="192"/>
      <c r="AB979" s="192"/>
    </row>
    <row r="980" ht="11.25" customHeight="1">
      <c r="A980" s="11"/>
      <c r="B980" s="11"/>
      <c r="C980" s="11"/>
      <c r="D980" s="189"/>
      <c r="E980" s="188"/>
      <c r="F980" s="11"/>
      <c r="G980" s="11"/>
      <c r="H980" s="11"/>
      <c r="I980" s="192"/>
      <c r="J980" s="192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  <c r="AA980" s="192"/>
      <c r="AB980" s="192"/>
    </row>
    <row r="981" ht="11.25" customHeight="1">
      <c r="A981" s="11"/>
      <c r="B981" s="11"/>
      <c r="C981" s="11"/>
      <c r="D981" s="189"/>
      <c r="E981" s="188"/>
      <c r="F981" s="11"/>
      <c r="G981" s="11"/>
      <c r="H981" s="11"/>
      <c r="I981" s="192"/>
      <c r="J981" s="192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  <c r="W981" s="192"/>
      <c r="X981" s="192"/>
      <c r="Y981" s="192"/>
      <c r="Z981" s="192"/>
      <c r="AA981" s="192"/>
      <c r="AB981" s="192"/>
    </row>
    <row r="982" ht="11.25" customHeight="1">
      <c r="A982" s="11"/>
      <c r="B982" s="11"/>
      <c r="C982" s="11"/>
      <c r="D982" s="189"/>
      <c r="E982" s="188"/>
      <c r="F982" s="11"/>
      <c r="G982" s="11"/>
      <c r="H982" s="11"/>
      <c r="I982" s="192"/>
      <c r="J982" s="192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  <c r="AA982" s="192"/>
      <c r="AB982" s="192"/>
    </row>
    <row r="983" ht="11.25" customHeight="1">
      <c r="A983" s="11"/>
      <c r="B983" s="11"/>
      <c r="C983" s="11"/>
      <c r="D983" s="189"/>
      <c r="E983" s="188"/>
      <c r="F983" s="11"/>
      <c r="G983" s="11"/>
      <c r="H983" s="11"/>
      <c r="I983" s="192"/>
      <c r="J983" s="192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  <c r="W983" s="192"/>
      <c r="X983" s="192"/>
      <c r="Y983" s="192"/>
      <c r="Z983" s="192"/>
      <c r="AA983" s="192"/>
      <c r="AB983" s="192"/>
    </row>
    <row r="984" ht="11.25" customHeight="1">
      <c r="A984" s="11"/>
      <c r="B984" s="11"/>
      <c r="C984" s="11"/>
      <c r="D984" s="189"/>
      <c r="E984" s="188"/>
      <c r="F984" s="11"/>
      <c r="G984" s="11"/>
      <c r="H984" s="11"/>
      <c r="I984" s="192"/>
      <c r="J984" s="192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  <c r="W984" s="192"/>
      <c r="X984" s="192"/>
      <c r="Y984" s="192"/>
      <c r="Z984" s="192"/>
      <c r="AA984" s="192"/>
      <c r="AB984" s="192"/>
    </row>
    <row r="985" ht="11.25" customHeight="1">
      <c r="A985" s="11"/>
      <c r="B985" s="11"/>
      <c r="C985" s="11"/>
      <c r="D985" s="189"/>
      <c r="E985" s="188"/>
      <c r="F985" s="11"/>
      <c r="G985" s="11"/>
      <c r="H985" s="11"/>
      <c r="I985" s="192"/>
      <c r="J985" s="192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  <c r="AA985" s="192"/>
      <c r="AB985" s="192"/>
    </row>
    <row r="986" ht="11.25" customHeight="1">
      <c r="A986" s="11"/>
      <c r="B986" s="11"/>
      <c r="C986" s="11"/>
      <c r="D986" s="189"/>
      <c r="E986" s="188"/>
      <c r="F986" s="11"/>
      <c r="G986" s="11"/>
      <c r="H986" s="11"/>
      <c r="I986" s="192"/>
      <c r="J986" s="192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  <c r="W986" s="192"/>
      <c r="X986" s="192"/>
      <c r="Y986" s="192"/>
      <c r="Z986" s="192"/>
      <c r="AA986" s="192"/>
      <c r="AB986" s="192"/>
    </row>
    <row r="987" ht="11.25" customHeight="1">
      <c r="A987" s="11"/>
      <c r="B987" s="11"/>
      <c r="C987" s="11"/>
      <c r="D987" s="189"/>
      <c r="E987" s="188"/>
      <c r="F987" s="11"/>
      <c r="G987" s="11"/>
      <c r="H987" s="11"/>
      <c r="I987" s="192"/>
      <c r="J987" s="192"/>
      <c r="K987" s="192"/>
      <c r="L987" s="192"/>
      <c r="M987" s="192"/>
      <c r="N987" s="192"/>
      <c r="O987" s="192"/>
      <c r="P987" s="192"/>
      <c r="Q987" s="192"/>
      <c r="R987" s="192"/>
      <c r="S987" s="192"/>
      <c r="T987" s="192"/>
      <c r="U987" s="192"/>
      <c r="V987" s="192"/>
      <c r="W987" s="192"/>
      <c r="X987" s="192"/>
      <c r="Y987" s="192"/>
      <c r="Z987" s="192"/>
      <c r="AA987" s="192"/>
      <c r="AB987" s="192"/>
    </row>
    <row r="988" ht="11.25" customHeight="1">
      <c r="A988" s="11"/>
      <c r="B988" s="11"/>
      <c r="C988" s="11"/>
      <c r="D988" s="189"/>
      <c r="E988" s="188"/>
      <c r="F988" s="11"/>
      <c r="G988" s="11"/>
      <c r="H988" s="11"/>
      <c r="I988" s="192"/>
      <c r="J988" s="192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  <c r="W988" s="192"/>
      <c r="X988" s="192"/>
      <c r="Y988" s="192"/>
      <c r="Z988" s="192"/>
      <c r="AA988" s="192"/>
      <c r="AB988" s="192"/>
    </row>
    <row r="989" ht="11.25" customHeight="1">
      <c r="A989" s="11"/>
      <c r="B989" s="11"/>
      <c r="C989" s="11"/>
      <c r="D989" s="189"/>
      <c r="E989" s="188"/>
      <c r="F989" s="11"/>
      <c r="G989" s="11"/>
      <c r="H989" s="11"/>
      <c r="I989" s="192"/>
      <c r="J989" s="192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  <c r="W989" s="192"/>
      <c r="X989" s="192"/>
      <c r="Y989" s="192"/>
      <c r="Z989" s="192"/>
      <c r="AA989" s="192"/>
      <c r="AB989" s="192"/>
    </row>
    <row r="990" ht="11.25" customHeight="1">
      <c r="A990" s="11"/>
      <c r="B990" s="11"/>
      <c r="C990" s="11"/>
      <c r="D990" s="189"/>
      <c r="E990" s="188"/>
      <c r="F990" s="11"/>
      <c r="G990" s="11"/>
      <c r="H990" s="11"/>
      <c r="I990" s="192"/>
      <c r="J990" s="192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  <c r="W990" s="192"/>
      <c r="X990" s="192"/>
      <c r="Y990" s="192"/>
      <c r="Z990" s="192"/>
      <c r="AA990" s="192"/>
      <c r="AB990" s="192"/>
    </row>
    <row r="991" ht="11.25" customHeight="1">
      <c r="A991" s="11"/>
      <c r="B991" s="11"/>
      <c r="C991" s="11"/>
      <c r="D991" s="189"/>
      <c r="E991" s="188"/>
      <c r="F991" s="11"/>
      <c r="G991" s="11"/>
      <c r="H991" s="11"/>
      <c r="I991" s="192"/>
      <c r="J991" s="192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  <c r="AA991" s="192"/>
      <c r="AB991" s="192"/>
    </row>
    <row r="992" ht="11.25" customHeight="1">
      <c r="A992" s="11"/>
      <c r="B992" s="11"/>
      <c r="C992" s="11"/>
      <c r="D992" s="189"/>
      <c r="E992" s="188"/>
      <c r="F992" s="11"/>
      <c r="G992" s="11"/>
      <c r="H992" s="11"/>
      <c r="I992" s="192"/>
      <c r="J992" s="192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  <c r="W992" s="192"/>
      <c r="X992" s="192"/>
      <c r="Y992" s="192"/>
      <c r="Z992" s="192"/>
      <c r="AA992" s="192"/>
      <c r="AB992" s="192"/>
    </row>
    <row r="993" ht="11.25" customHeight="1">
      <c r="A993" s="11"/>
      <c r="B993" s="11"/>
      <c r="C993" s="11"/>
      <c r="D993" s="189"/>
      <c r="E993" s="188"/>
      <c r="F993" s="11"/>
      <c r="G993" s="11"/>
      <c r="H993" s="11"/>
      <c r="I993" s="192"/>
      <c r="J993" s="192"/>
      <c r="K993" s="192"/>
      <c r="L993" s="192"/>
      <c r="M993" s="192"/>
      <c r="N993" s="192"/>
      <c r="O993" s="192"/>
      <c r="P993" s="192"/>
      <c r="Q993" s="192"/>
      <c r="R993" s="192"/>
      <c r="S993" s="192"/>
      <c r="T993" s="192"/>
      <c r="U993" s="192"/>
      <c r="V993" s="192"/>
      <c r="W993" s="192"/>
      <c r="X993" s="192"/>
      <c r="Y993" s="192"/>
      <c r="Z993" s="192"/>
      <c r="AA993" s="192"/>
      <c r="AB993" s="192"/>
    </row>
    <row r="994" ht="11.25" customHeight="1">
      <c r="A994" s="11"/>
      <c r="B994" s="11"/>
      <c r="C994" s="11"/>
      <c r="D994" s="189"/>
      <c r="E994" s="188"/>
      <c r="F994" s="11"/>
      <c r="G994" s="11"/>
      <c r="H994" s="11"/>
      <c r="I994" s="192"/>
      <c r="J994" s="192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  <c r="W994" s="192"/>
      <c r="X994" s="192"/>
      <c r="Y994" s="192"/>
      <c r="Z994" s="192"/>
      <c r="AA994" s="192"/>
      <c r="AB994" s="192"/>
    </row>
    <row r="995" ht="11.25" customHeight="1">
      <c r="A995" s="11"/>
      <c r="B995" s="11"/>
      <c r="C995" s="11"/>
      <c r="D995" s="189"/>
      <c r="E995" s="188"/>
      <c r="F995" s="11"/>
      <c r="G995" s="11"/>
      <c r="H995" s="11"/>
      <c r="I995" s="192"/>
      <c r="J995" s="192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  <c r="AA995" s="192"/>
      <c r="AB995" s="192"/>
    </row>
    <row r="996" ht="11.25" customHeight="1">
      <c r="A996" s="11"/>
      <c r="B996" s="11"/>
      <c r="C996" s="11"/>
      <c r="D996" s="189"/>
      <c r="E996" s="188"/>
      <c r="F996" s="11"/>
      <c r="G996" s="11"/>
      <c r="H996" s="11"/>
      <c r="I996" s="192"/>
      <c r="J996" s="192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  <c r="AA996" s="192"/>
      <c r="AB996" s="192"/>
    </row>
    <row r="997" ht="11.25" customHeight="1">
      <c r="A997" s="11"/>
      <c r="B997" s="11"/>
      <c r="C997" s="11"/>
      <c r="D997" s="189"/>
      <c r="E997" s="188"/>
      <c r="F997" s="11"/>
      <c r="G997" s="11"/>
      <c r="H997" s="11"/>
      <c r="I997" s="192"/>
      <c r="J997" s="192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  <c r="AA997" s="192"/>
      <c r="AB997" s="192"/>
    </row>
    <row r="998" ht="11.25" customHeight="1">
      <c r="A998" s="11"/>
      <c r="B998" s="11"/>
      <c r="C998" s="11"/>
      <c r="D998" s="189"/>
      <c r="E998" s="188"/>
      <c r="F998" s="11"/>
      <c r="G998" s="11"/>
      <c r="H998" s="11"/>
      <c r="I998" s="192"/>
      <c r="J998" s="192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  <c r="AA998" s="192"/>
      <c r="AB998" s="192"/>
    </row>
    <row r="999" ht="11.25" customHeight="1">
      <c r="A999" s="11"/>
      <c r="B999" s="11"/>
      <c r="C999" s="11"/>
      <c r="D999" s="189"/>
      <c r="E999" s="188"/>
      <c r="F999" s="11"/>
      <c r="G999" s="11"/>
      <c r="H999" s="11"/>
      <c r="I999" s="192"/>
      <c r="J999" s="192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  <c r="AA999" s="192"/>
      <c r="AB999" s="192"/>
    </row>
    <row r="1000" ht="11.25" customHeight="1">
      <c r="A1000" s="11"/>
      <c r="B1000" s="11"/>
      <c r="C1000" s="11"/>
      <c r="D1000" s="189"/>
      <c r="E1000" s="188"/>
      <c r="F1000" s="11"/>
      <c r="G1000" s="11"/>
      <c r="H1000" s="11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  <c r="AA1000" s="192"/>
      <c r="AB1000" s="192"/>
    </row>
  </sheetData>
  <mergeCells count="12">
    <mergeCell ref="F4:F7"/>
    <mergeCell ref="G4:G7"/>
    <mergeCell ref="A193:D193"/>
    <mergeCell ref="B203:H203"/>
    <mergeCell ref="F1:H1"/>
    <mergeCell ref="B2:H2"/>
    <mergeCell ref="A4:A7"/>
    <mergeCell ref="B4:B7"/>
    <mergeCell ref="C4:C7"/>
    <mergeCell ref="D4:D7"/>
    <mergeCell ref="E4:E7"/>
    <mergeCell ref="H4:H7"/>
  </mergeCells>
  <printOptions/>
  <pageMargins bottom="0.75" footer="0.0" header="0.0" left="0.7" right="0.7" top="0.75"/>
  <pageSetup orientation="landscape"/>
  <drawing r:id="rId1"/>
</worksheet>
</file>