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од.1" sheetId="1" r:id="rId4"/>
    <sheet state="visible" name="дод.2" sheetId="2" r:id="rId5"/>
    <sheet state="visible" name="дод.3" sheetId="3" r:id="rId6"/>
    <sheet state="visible" name="дод.4" sheetId="4" r:id="rId7"/>
    <sheet state="visible" name="дод.5" sheetId="5" r:id="rId8"/>
    <sheet state="visible" name="дод.6" sheetId="6" r:id="rId9"/>
  </sheets>
  <definedNames>
    <definedName hidden="1" localSheetId="0" name="_xlnm._FilterDatabase">'дод.1'!$A$7:$F$122</definedName>
  </definedNames>
  <calcPr/>
</workbook>
</file>

<file path=xl/sharedStrings.xml><?xml version="1.0" encoding="utf-8"?>
<sst xmlns="http://schemas.openxmlformats.org/spreadsheetml/2006/main" count="688" uniqueCount="411">
  <si>
    <t>Додаток № 1
до рішення виконавчого комітету міської ради "Про місцевий бюджет Новодністровської міської ОТГ на 2020 рік" від ___________ року  № ____</t>
  </si>
  <si>
    <t>Додаток № 2
до рішення виконавчого комітету міської ради "Про місцевий бюджет Новодністровської міської ОТГ на 2020 рік" від ___________ року  №</t>
  </si>
  <si>
    <t>Доходи місцевого бюджету на 2020 рік</t>
  </si>
  <si>
    <t>Фінансування місцевого бюджету на 2020 рік</t>
  </si>
  <si>
    <t>РОЗПОДІЛ
видатків місцевого бюджету на 2020 рік</t>
  </si>
  <si>
    <t>код бюджету</t>
  </si>
  <si>
    <t>грн.</t>
  </si>
  <si>
    <t>Код</t>
  </si>
  <si>
    <t>Найменування згідно
 з Класифікацією доходів бюджету</t>
  </si>
  <si>
    <t>Код Програмної класифікації видатків та кредитування місцевих бюджетів</t>
  </si>
  <si>
    <t xml:space="preserve">Усього
</t>
  </si>
  <si>
    <t>Найменування 
згідно з класифікацією фінансування бюджету</t>
  </si>
  <si>
    <t>Загальний фонд</t>
  </si>
  <si>
    <t>Всього</t>
  </si>
  <si>
    <t>Спеціальний фонд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</si>
  <si>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</si>
  <si>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</si>
  <si>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
головного розпорядника
коштів місцевого бюджету/ відповідального виконавця,
найменування бюджетної програми згідно з Типовою програмною класифікацією видатків та кредитування місцевих бюджетів</t>
  </si>
  <si>
    <t>усього</t>
  </si>
  <si>
    <t>у тому числі бюджет розвитку</t>
  </si>
  <si>
    <t>в т.ч. бюджет розвитку</t>
  </si>
  <si>
    <t>Податкові надходження</t>
  </si>
  <si>
    <t>Разом</t>
  </si>
  <si>
    <t>Загальне фінансування</t>
  </si>
  <si>
    <t>Усього</t>
  </si>
  <si>
    <t>видатки споживання</t>
  </si>
  <si>
    <t>з них</t>
  </si>
  <si>
    <t xml:space="preserve">Внутрішнє фінансування </t>
  </si>
  <si>
    <t>видатки розвитку</t>
  </si>
  <si>
    <t>оплата праці</t>
  </si>
  <si>
    <t>комунальні послуги та енергоносії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</si>
  <si>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</si>
  <si>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</si>
  <si>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Фінансування за рахунок залишків коштів на рахунках бюджетних установ</t>
  </si>
  <si>
    <t>Новодністровська міська рада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</si>
  <si>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</si>
  <si>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На початок періоду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</si>
  <si>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</si>
  <si>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Фінансування за рахунок зміни залишків коштів бюджетів</t>
  </si>
  <si>
    <t>0110160</t>
  </si>
  <si>
    <t>0160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</si>
  <si>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</si>
  <si>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</si>
  <si>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</si>
  <si>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Кошти, що передаються із загального фонду бюджету до бюджету розвику (спеціального фонду)</t>
  </si>
  <si>
    <t>Податок на доходи фізичних осіб, що сплачується фізичними особами за результатами річного декларування</t>
  </si>
  <si>
    <t>…</t>
  </si>
  <si>
    <t>Податок на прибуток підприємств</t>
  </si>
  <si>
    <t>Фінансування за активними операціями</t>
  </si>
  <si>
    <t>Розміщення бюджетних коштів на депозитах або придбання цінних паперів</t>
  </si>
  <si>
    <t>Податок на прибуток підприємств та фінансових установ комунальної власності </t>
  </si>
  <si>
    <t>0110180</t>
  </si>
  <si>
    <t>0180</t>
  </si>
  <si>
    <t>0133</t>
  </si>
  <si>
    <t>Інша діяльність у сфері державного управління</t>
  </si>
  <si>
    <t>Придбання цінних паперів</t>
  </si>
  <si>
    <t>Податки на власність</t>
  </si>
  <si>
    <t>0112080</t>
  </si>
  <si>
    <t>Зміни обсягів бюджетних коштів</t>
  </si>
  <si>
    <t>….</t>
  </si>
  <si>
    <t>Амбулаторно-поліклінічна допомога населенню, крім первинної медичної допомоги</t>
  </si>
  <si>
    <t>Рентна плата та плата за використання інших природних ресурсів 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</si>
  <si>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</si>
  <si>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</si>
  <si>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</si>
  <si>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</si>
  <si>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0112144</t>
  </si>
  <si>
    <t>Централізовані заходи з лікування хворих на цукровий та нецукровий діабет</t>
  </si>
  <si>
    <t>Рентна плата за користування надрами </t>
  </si>
  <si>
    <t>01212146</t>
  </si>
  <si>
    <t>Відшкодування вартості лікарських засобів для лікування окремих захворювань</t>
  </si>
  <si>
    <t>Рентна плата за користування надрами для видобування корисних копалин місцевого значення </t>
  </si>
  <si>
    <t>Начальник фінансового управління                                                В.Ферсанова</t>
  </si>
  <si>
    <t>Внутрішні податки на товари та послуги</t>
  </si>
  <si>
    <t>0112152</t>
  </si>
  <si>
    <t>2152</t>
  </si>
  <si>
    <t>0763</t>
  </si>
  <si>
    <t>Інші програми та заходи у сфері охорони здоров’я</t>
  </si>
  <si>
    <t>Акцизний податок з вироблених в Україні підакцизних товарів (продукції) </t>
  </si>
  <si>
    <t>Пальне</t>
  </si>
  <si>
    <t>0113112</t>
  </si>
  <si>
    <t>Заходи державної політики з питань дітей та їх соціального захисту</t>
  </si>
  <si>
    <t>Акцизний податок з ввезених на митну територію України підакцизних товарів (продукції) </t>
  </si>
  <si>
    <t>0113121</t>
  </si>
  <si>
    <t>Утримання та забезпечення діяльності центрів соціальних служб для сім'ї, дітей та молоді</t>
  </si>
  <si>
    <t>Акцизний податок з реалізації суб`єктами господарювання роздрібної торгівлі підакцизних товарів </t>
  </si>
  <si>
    <t>0217310</t>
  </si>
  <si>
    <t>Будівництво об`єктів житлово-комунального господарства</t>
  </si>
  <si>
    <t xml:space="preserve">Податки на міжнародну торгівлю та зовнішні операції                                                                                   </t>
  </si>
  <si>
    <t>Окремі податки і збори, що зараховуються до місцевих бюджетів</t>
  </si>
  <si>
    <t>0117321</t>
  </si>
  <si>
    <t>Будівництво освітніх установ та закладів</t>
  </si>
  <si>
    <t>Рентна плата, збори на паливно-енергетичні ресурси</t>
  </si>
  <si>
    <t>0117322</t>
  </si>
  <si>
    <t>Будівництво медичних установ та закладів</t>
  </si>
  <si>
    <t>Місцеві податки</t>
  </si>
  <si>
    <t>0117323</t>
  </si>
  <si>
    <t>Будівництво установ та закладів соціальної сфери</t>
  </si>
  <si>
    <t>Податок на майно</t>
  </si>
  <si>
    <t>0217324</t>
  </si>
  <si>
    <t>Будівництво установ та закладів культури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</si>
  <si>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</si>
  <si>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0217321</t>
  </si>
  <si>
    <t>Будівництво споруд, установ та закладів фізичної культури і спорту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</si>
  <si>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</si>
  <si>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</si>
  <si>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0217330</t>
  </si>
  <si>
    <t>Будівництво інших об`єктів соціальної та виробничої інфраструктури комунальної власності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</si>
  <si>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</si>
  <si>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0117361</t>
  </si>
  <si>
    <t>Співфінансування інвестиційних проектів, що реалізуються за рахунок коштів державного фонду регіонального розвитку</t>
  </si>
  <si>
    <t>Земельний податок з юридичних осіб  </t>
  </si>
  <si>
    <t>0117520</t>
  </si>
  <si>
    <t>Орендна плата з юридичних осіб  </t>
  </si>
  <si>
    <t>Реалізація Національної програми інформатизації</t>
  </si>
  <si>
    <t>Земельний податок з фізичних осіб  </t>
  </si>
  <si>
    <t>Орендна плата з фізичних осіб  </t>
  </si>
  <si>
    <t>0117680</t>
  </si>
  <si>
    <t>Членські внески до асоціацій органів місцевого самоврядування</t>
  </si>
  <si>
    <t>Транспортний податок з фізичних осіб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</si>
  <si>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</si>
  <si>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</si>
  <si>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Транспортний податок з юридичних осіб</t>
  </si>
  <si>
    <t>Туристичний збір </t>
  </si>
  <si>
    <t>0117693</t>
  </si>
  <si>
    <t>Інші заходи, пов`язані з економічною діяльністю</t>
  </si>
  <si>
    <t>Туристичний збір, сплачений юридичними особами </t>
  </si>
  <si>
    <t>0118110</t>
  </si>
  <si>
    <t>Заходи із запобігання та ліквідації надзвичайних ситуацій та наслідків стихійного лиха</t>
  </si>
  <si>
    <t>Туристичний збір, сплачений фізичними особами </t>
  </si>
  <si>
    <t>Єдиний податок  </t>
  </si>
  <si>
    <t>0118130</t>
  </si>
  <si>
    <t>Забезпечення діяльності місцевої пожежної охорони</t>
  </si>
  <si>
    <t>Єдиний податок з юридичних осіб </t>
  </si>
  <si>
    <t>0118220</t>
  </si>
  <si>
    <t>Єдиний податок з фізичних осіб </t>
  </si>
  <si>
    <t>Заходи та роботи з мобілізаційної підготовки місцевого значення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</si>
  <si>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</si>
  <si>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0118230</t>
  </si>
  <si>
    <t>Інші заходи громадського порядку та безпеки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</si>
  <si>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</si>
  <si>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Інші податки та збори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</si>
  <si>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</si>
  <si>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</si>
  <si>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</si>
  <si>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</si>
  <si>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</t>
  </si>
  <si>
    <t>Доходи від власності та підприємницької діяльності</t>
  </si>
  <si>
    <t>0600000</t>
  </si>
  <si>
    <t>Освіта (Відділ гуманітарної політики)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</si>
  <si>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</si>
  <si>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</si>
  <si>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Плата за розміщення тимчасово вільних коштів місцевих бюджетів </t>
  </si>
  <si>
    <t>Інші надходження  </t>
  </si>
  <si>
    <t>0610000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</si>
  <si>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</si>
  <si>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</si>
  <si>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</t>
  </si>
  <si>
    <t>0610160</t>
  </si>
  <si>
    <t>Керівництво і управління у сфері освіти</t>
  </si>
  <si>
    <t>Плата за надання адміністративних послуг</t>
  </si>
  <si>
    <t>0611010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</si>
  <si>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</si>
  <si>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Надання дошкільної освіти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</si>
  <si>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</si>
  <si>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</si>
  <si>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0611020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</si>
  <si>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</si>
  <si>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</si>
  <si>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</si>
  <si>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0611090</t>
  </si>
  <si>
    <t>Надання позашкiльної освіти позашкільними закладами освiти, заходи iз позашкiльної роботи з дiтьми</t>
  </si>
  <si>
    <t>Державне мито  </t>
  </si>
  <si>
    <t>0611150</t>
  </si>
  <si>
    <t>Методичне забезпечення діяльності навчальних закладів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</si>
  <si>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</si>
  <si>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</si>
  <si>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0611161</t>
  </si>
  <si>
    <t>Забезпечення діяльності інших закладів у сфері освіти</t>
  </si>
  <si>
    <t>Митні збори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</si>
  <si>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</si>
  <si>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0611162</t>
  </si>
  <si>
    <t>Інші програми та заходи у сфері освіти</t>
  </si>
  <si>
    <t>Інші неподаткові надходження  </t>
  </si>
  <si>
    <t>0613123</t>
  </si>
  <si>
    <t>Заходи державної політики з питань сім'ї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</si>
  <si>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</si>
  <si>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0617520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</si>
  <si>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</si>
  <si>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</si>
  <si>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0800000</t>
  </si>
  <si>
    <t>Соціальний захист та соціальне забезпечення (Управління праці та соціального захисту населення)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</si>
  <si>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</si>
  <si>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</si>
  <si>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</si>
  <si>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0810000</t>
  </si>
  <si>
    <t>Плата за оренду майна бюджетних установ  </t>
  </si>
  <si>
    <t>Інші джерела власних надходжень бюджетних установ  </t>
  </si>
  <si>
    <t>0810160</t>
  </si>
  <si>
    <t>Благодійні внески, гранти та дарунки </t>
  </si>
  <si>
    <t>Керівництво і управління у  сфері соціального захисту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</si>
  <si>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</si>
  <si>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</si>
  <si>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</si>
  <si>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</si>
  <si>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</si>
  <si>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зв'язку</t>
  </si>
  <si>
    <t>Надходження від продажу основного капіталу  </t>
  </si>
  <si>
    <t>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</si>
  <si>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</si>
  <si>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</si>
  <si>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</si>
  <si>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</si>
  <si>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</si>
  <si>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</si>
  <si>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</si>
  <si>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</si>
  <si>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</si>
  <si>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Усього доходів (без урахування міжбюджетних трансфертів)</t>
  </si>
  <si>
    <t>0813242</t>
  </si>
  <si>
    <t>Інші заходи у сфері соціального захисту і соціального забезпечення</t>
  </si>
  <si>
    <t>Офіційні трансферти  </t>
  </si>
  <si>
    <t>0817520</t>
  </si>
  <si>
    <t>Від органів державного управління  </t>
  </si>
  <si>
    <t>Культура і мистецтво (Відділ культури )</t>
  </si>
  <si>
    <t>Субвенції 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</si>
  <si>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</si>
  <si>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</si>
  <si>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Дотації  з місцевих бюджетів іншим місцевим бюджетам</t>
  </si>
  <si>
    <t>1010160</t>
  </si>
  <si>
    <t>Керівництво і управління у  сфері культури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</si>
  <si>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</si>
  <si>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Субвенції  з місцевих бюджетів іншим місцевим бюджетам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</si>
  <si>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</si>
  <si>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</si>
  <si>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</si>
  <si>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1013210</t>
  </si>
  <si>
    <t>Організація та проведення громадських робіт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</si>
  <si>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</si>
  <si>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Інші субвенції </t>
  </si>
  <si>
    <t>Забезпечення діяльності бібліотек</t>
  </si>
  <si>
    <t>Субвенція за рахунок залишку коштів освітньої субвенції з державного бюджету місцевим бюджетам, що утворився на початок бюджетного періоду</t>
  </si>
  <si>
    <t>Забезпечення діяльності музеїв i виставок</t>
  </si>
  <si>
    <t xml:space="preserve"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</si>
  <si>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</si>
  <si>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Забезпечення діяльності палаців і будинків культури, клубів, центрів дозвілля  та інших клубних закладів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</si>
  <si>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</si>
  <si>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Забезпечення діяльності інших закладів  в галузі культури і мистецтва</t>
  </si>
  <si>
    <t>1017520</t>
  </si>
  <si>
    <t>Цільові фонди</t>
  </si>
  <si>
    <t>Інші фонди  </t>
  </si>
  <si>
    <t>Молодь і спорт (Відділ молоді і спорту )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</si>
  <si>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</si>
  <si>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Х</t>
  </si>
  <si>
    <t>Разом доходів</t>
  </si>
  <si>
    <t>1110160</t>
  </si>
  <si>
    <t>Керівництво і управління у  сфері молоді і спорту</t>
  </si>
  <si>
    <t>Начальник фінансового управління                                                             В.Ферсанова</t>
  </si>
  <si>
    <t>1113140</t>
  </si>
  <si>
    <t>3140</t>
  </si>
  <si>
    <t>1040</t>
  </si>
  <si>
    <t>Оздоровлення та відпочинок дітей (крім заходів з оздоровлення дітей, що здійснюється за рахунок коштів на оздоровлення громадян, які постраждали внаслідок Чорнобильської катастрофи)</t>
  </si>
  <si>
    <t>1115011</t>
  </si>
  <si>
    <t>Проведення навчально-тренувальних зборів і змагань з олімпійських видів спорту</t>
  </si>
  <si>
    <t>1115012</t>
  </si>
  <si>
    <t xml:space="preserve">Проведення навчально-тренувальних зборів і змагань з неолімпійських видів спорту </t>
  </si>
  <si>
    <t>1115031</t>
  </si>
  <si>
    <t>Утримання та навчально-тренувальна робота комунальних дитячо-юнацьких спортивних шкіл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</si>
  <si>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</si>
  <si>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</si>
  <si>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</si>
  <si>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</si>
  <si>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</si>
  <si>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Забезпечення діяльності централізованої бухгалтерії</t>
  </si>
  <si>
    <t>1117520</t>
  </si>
  <si>
    <t>Управління з питань економічного розвитку, торгівлі та інвестицій</t>
  </si>
  <si>
    <t>2710180</t>
  </si>
  <si>
    <t>2713210</t>
  </si>
  <si>
    <t>2716030</t>
  </si>
  <si>
    <t>Організація благоустрою населених пунктів</t>
  </si>
  <si>
    <t>2716071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</si>
  <si>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</si>
  <si>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2717130</t>
  </si>
  <si>
    <t>Здійснення  заходів із землеустрою</t>
  </si>
  <si>
    <t>2717350</t>
  </si>
  <si>
    <t>Розроблення схем планування та забудови територій (містобудівної документації)</t>
  </si>
  <si>
    <t>2717461</t>
  </si>
  <si>
    <t>Утримання та розвиток автомобільних доріг та дорожньої інфраструктури за рахунок коштів місцевого бюджету</t>
  </si>
  <si>
    <t>2717520</t>
  </si>
  <si>
    <t>2717610</t>
  </si>
  <si>
    <t>Сприяння розвитку малого та середнього підприємництва</t>
  </si>
  <si>
    <t>2717630</t>
  </si>
  <si>
    <t>Реалізація програм і заходів в галузі зовнішньоекономічної діяльності</t>
  </si>
  <si>
    <t>Природоохоронні заходи за рахунок цільових фондів</t>
  </si>
  <si>
    <t>Фінансова підтримка засобів масової інформації</t>
  </si>
  <si>
    <t>Фінансове управління</t>
  </si>
  <si>
    <t>Керівництво і управління у сфері фінансів</t>
  </si>
  <si>
    <t>3717520</t>
  </si>
  <si>
    <t>Резервний фонд </t>
  </si>
  <si>
    <t>Реверсна дотація</t>
  </si>
  <si>
    <t>УСЬОГО</t>
  </si>
  <si>
    <t>Начальник фінансового управління                                                                                                      В.Ферсанова</t>
  </si>
  <si>
    <t>Додаток № 3
до рішення виконавчого комітету міської ради "Про місцевий бюджет Новодністровської міської ОТГ на 2020 рік" від ___________ року  №</t>
  </si>
  <si>
    <t>Міжбюджетні трансферти на 2020 рік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</si>
  <si>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</si>
  <si>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</si>
  <si>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</si>
  <si>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</si>
  <si>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</si>
  <si>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загального фонду на:</t>
  </si>
  <si>
    <t>спеціального фонду на:</t>
  </si>
  <si>
    <t>Субвенція з місцевого бюджету на здійснення переданих видатків у сфері охорони здоров`я за рахунок коштів медичної субвенції (цільові видатки на лікування хворих на цукровий та нецукровий діабет)</t>
  </si>
  <si>
    <t>найменування трансферту</t>
  </si>
  <si>
    <t>Чернівецький обласний бюджет</t>
  </si>
  <si>
    <t>Чернівецький міський бюджет</t>
  </si>
  <si>
    <t>Сокирянський районний бюджет</t>
  </si>
  <si>
    <t>Додаток № 5
до рішення виконавчого комітету міської ради "Про місцевий бюджет Новодністровської міської ОТГ на 2020 рік" від ___________ року  №</t>
  </si>
  <si>
    <t>Розподіл коштів бюджету розвитку за об’єктами  у 2020 році</t>
  </si>
  <si>
    <t>Код
Програмної класифікації видатків та кредитування місцевих бюджетів</t>
  </si>
  <si>
    <t>Код
Типової програмної класифікації видатків та кредитування місцевих бюджетів</t>
  </si>
  <si>
    <t>Код
Функціональної класифікації видатків та кредитування бюджету</t>
  </si>
  <si>
    <t xml:space="preserve"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місцевих бюджетів </t>
  </si>
  <si>
    <t>Найменування об’єкта відповідно
до проектно-кошторисної документації</t>
  </si>
  <si>
    <t>Строк реалізації об’єкта (рік початку і завершення)</t>
  </si>
  <si>
    <t>Загальна вартість об’єкта,
гривень</t>
  </si>
  <si>
    <t>Обсяг видатків бюджету розвитку,
гривень</t>
  </si>
  <si>
    <t>Рівень
будівельної готовності об’єкта на кінець бюджетного періоду,
%</t>
  </si>
  <si>
    <t>Придбання спеціальнирх засобів корекції психофізичного розвитку, які дають змогу дитині опанувати дошкільну навчальну програму</t>
  </si>
  <si>
    <t>2020-2020</t>
  </si>
  <si>
    <t>Придбання спеціальнирх засобів корекції психофізичного розвитку, які дають змогу дитині опанувати шкільну навчальну програму</t>
  </si>
  <si>
    <t>Придбання обладнання і предметів довгострокового використання</t>
  </si>
  <si>
    <t>Додаток № 6
до рішення виконавчого комітету міської ради "Про місцевий бюджет Новодністровської міської ОТГ на 2020 рік" від ___________ року  №</t>
  </si>
  <si>
    <t>Розподіл витрат місцевого бюджету на реалізацію місцевих / регіональних програм у 2020 році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</si>
  <si>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
програмною класифікацією видатків та кредитування місцевих бюджетів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</si>
  <si>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</si>
  <si>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</si>
  <si>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Комплексна програма розвитку міжнародного, транскордонного співробітництва та європейської інтеграції м. Новодністровськ на 2019-2020 роки</t>
  </si>
  <si>
    <t>рішення 65 сесії міської ради VII скликання №339 від 22.11.2018 р.</t>
  </si>
  <si>
    <t>Програма нагородження відзнаками міського рівня, організація і проведення урочистих та інших заходів у Новодністровській ОТГ на 2020-2022 рр.</t>
  </si>
  <si>
    <t>рішення 90 сесії міської ради VIІ скликання № 300 від 05.12.2019 р.</t>
  </si>
  <si>
    <t>Програма фінансової підтримки Комунального некомерційного підприємства «Новодністровська міська поліклініка» на 2019 - 2020 роки</t>
  </si>
  <si>
    <t>рішення 90 сесії міської ради VIІ скликання № 291 від 05.12.2019 р.</t>
  </si>
  <si>
    <t>0112146</t>
  </si>
  <si>
    <t>Програма розвитку комунального некомерційного підприємства "Центр первинної медико-санітарної допомоги м.Новодністровськ" на 2018-2020 роки</t>
  </si>
  <si>
    <t>рішення 49 сесії міської ради VII скликання №59 від 29.03.2018 р.</t>
  </si>
  <si>
    <t>Міська Програма забезпечення пільгової категорії громадян ОТГ м.Новодністровськ лікарськими засобами, виробами медичного призначення та відповідними харчовими продуктами для спеціального дієтичного споживання на 2020р.</t>
  </si>
  <si>
    <t>рішення 88 сесії міської ради VIІ скликання № 255 від 15.11.2019 р.</t>
  </si>
  <si>
    <t>Міська програма подолання дитячої безпритульності і бездоглядності в м.Новодністровськ на 2017-2020 роки</t>
  </si>
  <si>
    <t>рішення 11 сесії міської ради VII скликання №122 від 28.04.2016 р. (зі змінами)</t>
  </si>
  <si>
    <t>Місцева Програма забезпечення житлом дітей-сиріт, дітей, позбавлених батьківського піклування, та осіб з їх числа на 2016-2020 роки</t>
  </si>
  <si>
    <t>рішення 69 сесії міської ради VI скликання №132 від 30.06.2015 р. (зі змінами)</t>
  </si>
  <si>
    <t>Програма розвитку соціальних послуг для сімї, дітей та молоді в м.Новодністровськ на 2016- 2020 роки.</t>
  </si>
  <si>
    <t>рішення 74 сесії міської ради VI скликання №235 від 22.10.2015 р.(зі змінами)</t>
  </si>
  <si>
    <t>Програма створення універсального доступного середовища для людей з особливими потребами Новодністровської ОТГ на 2019-2020 роки</t>
  </si>
  <si>
    <t>рішення 67 сесії міської ради VIІ скликання №354 від 13.12.2018 р.</t>
  </si>
  <si>
    <t>Програма підвищення ефективності функціонування, розвитку та роботи Центру надання адміністративних послуг в Новодністровській ОТГ на 2019-2020 роки</t>
  </si>
  <si>
    <t>рішення 67 сесії міської ради VIІ скликання №356 від 13.12.2018 р.</t>
  </si>
  <si>
    <t>Програма будівництва, реконструкції, капітальних ремонтів обєктів соціальної сфери, житлового фонду та інших обєктів комунальної власності Новодністровської ОТГ на 2019-2020 роки</t>
  </si>
  <si>
    <t>рішення 67 сесії міської ради VIІ скликання № 353 від 13.12.2018 р.</t>
  </si>
  <si>
    <t>Програма підвищення ефективності функціонування, розвитку та роботи Центру надання адміністративних послуг в Новодністровській ОТГ на 2019-2020 роки (у новій редакції)</t>
  </si>
  <si>
    <t>рішення 67 сесії міської ради VII скликання №356 від 13.12.2018 р.(зі змінами)</t>
  </si>
  <si>
    <t>Програма інформатизації діяльності Новодністровської міської ради та її виконавчих органів на 2020-2022 рр</t>
  </si>
  <si>
    <t>рішення __сесії міської ради VIІ скликання № __ від __.12.2019 р.</t>
  </si>
  <si>
    <t>Програма утримання об’єктів та майна  комунальної власності Новодністровської територіальної громади  на 2020 рік</t>
  </si>
  <si>
    <t>рішення 90 сесії міської ради VIІ скликання № 295 від 05.12.2019 р.</t>
  </si>
  <si>
    <t>Заходи запобігання та ліквідації надзвичайних ситуацій та наслідків стихійного лиха</t>
  </si>
  <si>
    <t>Програма створення та накопичення міського матеріального резерву міста для виконання заходів, спрямованих на запобігання і ліквідацію надзвичайних ситуацій техногенного і природного характеру на 2018-2020 роки</t>
  </si>
  <si>
    <t>рішення 43 сесії міської ради VII скликання №311 від 30.11.2017 р.</t>
  </si>
  <si>
    <t>Програма підвищення ефективності організації призову громадян до лав Збройних сил України та інших військових формувань на 2018-2020 роки</t>
  </si>
  <si>
    <t>рішення 53 сесії міської ради VII скликання №126 від 24.05.2018 р.</t>
  </si>
  <si>
    <t>Програма "Безпечна громада Новодністровської ОТГ на 2020 рік</t>
  </si>
  <si>
    <t>рішення 90 сесії міської ради VIІ скликання №301 від 05.12.2019 р.</t>
  </si>
  <si>
    <t>Заходи державної політики з питань сімї</t>
  </si>
  <si>
    <t xml:space="preserve">Міська програма роботи з обдарованою учнівською молоддю "Творча обдарованість на  2020-2023  роки"
</t>
  </si>
  <si>
    <t>рішення 90 сесії міської ради VIІ скликання № 268 від 05.12.2019 р.</t>
  </si>
  <si>
    <t>Інші програми та заходи освіти</t>
  </si>
  <si>
    <t>Міська програма підвищення якості національно-патріотичного виховання дітей та молоді  на 2018-2021 роки</t>
  </si>
  <si>
    <t>рішення 44 сесії міської ради VII скликання №317 від 14.12.2017 р.</t>
  </si>
  <si>
    <t>Програма соціальної підтримки малозабезпечених верств населення "Турбота" Новодністровської ОТГ на 2020 рік</t>
  </si>
  <si>
    <t>рішення 90 сесії міської ради VIІ скликання № 263 від 05.12.2019 р.</t>
  </si>
  <si>
    <t>Культура і мистецтво (Відділ культури)</t>
  </si>
  <si>
    <t>Програма розвитку культури в місті Новодністровськ на 2019-2021 роки</t>
  </si>
  <si>
    <t xml:space="preserve">рішення 60 сесії міської ради VII скликання №260 від 27.09.2018р. </t>
  </si>
  <si>
    <t>Програма організації громадських робіт та інших робіт тимчасового характеру у Новодністровській об’єднаній територіальній громаді на 2020 рік</t>
  </si>
  <si>
    <t>рішення 88 сесії міської ради VIІ скликання № 254 від 15.11.2019 р.</t>
  </si>
  <si>
    <t>Молодь і спорт (Відділ молоді і спорту)</t>
  </si>
  <si>
    <t>Інші освітні програми</t>
  </si>
  <si>
    <t>Міська програма "Творча обдарованість" на 2017-2019 роки</t>
  </si>
  <si>
    <t>Міська програма "Оздоровлення та відпочинку дітей м.Новодністровськ на 2018-2020 роки"</t>
  </si>
  <si>
    <t xml:space="preserve">рішення 43 сесії міської ради VII скликання №283 від 30.11.2017р. </t>
  </si>
  <si>
    <t>Міська цільова Програма розвитку  фізичної культури і спорту на 2018-2020 роки</t>
  </si>
  <si>
    <t>рішення 44 сесії міської ради VII скликання №330 від 14.12.2017 р.    (зі змінами)</t>
  </si>
  <si>
    <t>Програма реалізації Громадського бюджету Новодністровської ОТГ (бюджет участі) на 2019-2020роки</t>
  </si>
  <si>
    <t>рішення 67 сесії міської ради VIІ скликання № 357 від 13.12.2018 р.</t>
  </si>
  <si>
    <t xml:space="preserve">Програма організації громадських робіт та інших робіт тимчасового характеру у Новодністровській об’єднаній територіальній громаді на 2020 рік </t>
  </si>
  <si>
    <t>Міська програма "Благоустрій Новодністровської ОТГ на 2020 рік"</t>
  </si>
  <si>
    <t>рішення 90 сесії міської ради VIІ скликання № 274 від 05.12.2019 р.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</si>
  <si>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</si>
  <si>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Програма розвитку земельних відносин на території Новодністровської міської ради на 2019-2020 роки</t>
  </si>
  <si>
    <t>рішення 63 сесії міської ради VII скликання №296 від 25.10.2018 р.</t>
  </si>
  <si>
    <t>Програма "Розроблення містобудівної документації на території Новодністровської об’єднаної територіальної громади на 2020-2021 роки"</t>
  </si>
  <si>
    <t>рішення 90 сесії міської ради VIІ скликання № 275 від 05.12.2019 р.</t>
  </si>
  <si>
    <t>Про затвердження  Програми будівництва, реконструкції та ремонту  доріг Новодністровської обʼєднаної територіальної громади на 2020-2022 роки (у новій редакції)</t>
  </si>
  <si>
    <t>рішення __ сесії міської ради VII скликання №__- від ___.12.2019 р.</t>
  </si>
  <si>
    <t>Програма розвитку малого і середнього підприємництва у Новодністровській обєднаній територіальній громаді на 2019-2020 роки</t>
  </si>
  <si>
    <t xml:space="preserve">рішення 67сесії міської ради VII скликання №371 від 27.12.2018р. </t>
  </si>
  <si>
    <t>Програма охорони навколишнього природного середовища м.Новодністровськ на 2018-2020 роки</t>
  </si>
  <si>
    <t>рішення 43 сесії міської ради VII скликання №306 від 30.11.2017 р.     (зі змінами)</t>
  </si>
  <si>
    <t>Міська цільова програма підтримки та розвитку комунальних засобів масової інформації Новодністровської ОТГ на 2020 рік</t>
  </si>
  <si>
    <t xml:space="preserve">рішення 90 сесії міської ради VII скликання № 288 від 05.12.2019 р. </t>
  </si>
  <si>
    <t>Начальник фінансового управління                                                                                                               В.Ферсанова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</si>
</sst>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#,##0.0"/>
    <numFmt numFmtId="165" formatCode="0000000"/>
    <numFmt numFmtId="166" formatCode="0&quot;     &quot;"/>
    <numFmt numFmtId="167" formatCode="0000&quot;    &quot;"/>
    <numFmt numFmtId="168" formatCode="#,##0_ ;\-#,##0\ "/>
    <numFmt numFmtId="169" formatCode="0000&quot;     &quot;"/>
    <numFmt numFmtId="170" formatCode="0&quot;    &quot;"/>
  </numFmts>
  <fonts count="59">
    <font>
      <sz val="10.0"/>
      <color rgb="FF000000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2.0"/>
      <color theme="1"/>
      <name val="Times New Roman"/>
    </font>
    <font>
      <sz val="10.0"/>
      <color theme="1"/>
      <name val="Helvetica Neue"/>
    </font>
    <font>
      <sz val="14.0"/>
      <color theme="1"/>
      <name val="Arial"/>
    </font>
    <font>
      <b/>
      <sz val="16.0"/>
      <color theme="1"/>
      <name val="Times New Roman"/>
    </font>
    <font>
      <sz val="8.0"/>
      <color theme="1"/>
      <name val="Arial"/>
    </font>
    <font>
      <b/>
      <sz val="14.0"/>
      <color theme="1"/>
      <name val="Times New Roman"/>
    </font>
    <font>
      <b/>
      <u/>
      <sz val="14.0"/>
      <color theme="1"/>
      <name val="Times New Roman"/>
    </font>
    <font>
      <b/>
      <u/>
      <sz val="12.0"/>
      <color theme="1"/>
      <name val="Times New Roman"/>
    </font>
    <font>
      <b/>
      <sz val="11.0"/>
      <color theme="1"/>
      <name val="Times New Roman"/>
    </font>
    <font>
      <b/>
      <sz val="12.0"/>
      <color theme="1"/>
      <name val="Times New Roman"/>
    </font>
    <font>
      <sz val="8.0"/>
      <color theme="1"/>
      <name val="Times New Roman"/>
    </font>
    <font>
      <sz val="9.0"/>
      <color theme="1"/>
      <name val="Times New Roman"/>
    </font>
    <font/>
    <font>
      <b/>
      <sz val="9.0"/>
      <color theme="1"/>
      <name val="Times New Roman"/>
    </font>
    <font>
      <b/>
      <sz val="10.0"/>
      <color theme="1"/>
      <name val="Times New Roman"/>
    </font>
    <font>
      <b/>
      <sz val="11.0"/>
      <color rgb="FF000000"/>
      <name val="Times New Roman"/>
    </font>
    <font>
      <sz val="10.0"/>
      <color theme="1"/>
      <name val="Arial"/>
    </font>
    <font>
      <i/>
      <sz val="11.0"/>
      <color theme="1"/>
      <name val="Times New Roman"/>
    </font>
    <font>
      <b/>
      <sz val="11.0"/>
      <color rgb="FF000000"/>
      <name val="Times"/>
    </font>
    <font>
      <b/>
      <sz val="12.0"/>
      <color rgb="FF000000"/>
      <name val="Times New Roman"/>
    </font>
    <font>
      <b/>
      <i/>
      <sz val="11.0"/>
      <color theme="1"/>
      <name val="Times New Roman"/>
    </font>
    <font>
      <b/>
      <i/>
      <sz val="11.0"/>
      <color rgb="FF000000"/>
      <name val="Times New Roman"/>
    </font>
    <font>
      <b/>
      <sz val="8.0"/>
      <color theme="1"/>
      <name val="Arial"/>
    </font>
    <font>
      <b/>
      <sz val="14.0"/>
      <color theme="1"/>
      <name val="Arial"/>
    </font>
    <font>
      <b/>
      <i/>
      <sz val="11.0"/>
      <color rgb="FF000000"/>
      <name val="Times"/>
    </font>
    <font>
      <b/>
      <i/>
      <sz val="12.0"/>
      <color theme="1"/>
      <name val="Times New Roman"/>
    </font>
    <font>
      <i/>
      <sz val="11.0"/>
      <color rgb="FF000000"/>
      <name val="Times"/>
    </font>
    <font>
      <b/>
      <i/>
      <sz val="12.0"/>
      <color rgb="FF000000"/>
      <name val="Times New Roman"/>
    </font>
    <font>
      <sz val="11.0"/>
      <color rgb="FF000000"/>
      <name val="Times"/>
    </font>
    <font>
      <sz val="12.0"/>
      <color rgb="FF000000"/>
      <name val="Times New Roman"/>
    </font>
    <font>
      <b/>
      <sz val="12.0"/>
      <color theme="1"/>
      <name val="Arial"/>
    </font>
    <font>
      <sz val="12.0"/>
      <color theme="1"/>
      <name val="Arial"/>
    </font>
    <font>
      <sz val="7.0"/>
      <color theme="1"/>
      <name val="Arial"/>
    </font>
    <font>
      <sz val="11.0"/>
      <color rgb="FF000000"/>
      <name val="Times New Roman"/>
    </font>
    <font>
      <i/>
      <sz val="12.0"/>
      <color theme="1"/>
      <name val="Times New Roman"/>
    </font>
    <font>
      <i/>
      <sz val="11.0"/>
      <color rgb="FF000000"/>
      <name val="Times New Roman"/>
    </font>
    <font>
      <i/>
      <sz val="7.0"/>
      <color theme="1"/>
      <name val="Arial"/>
    </font>
    <font>
      <i/>
      <sz val="14.0"/>
      <color theme="1"/>
      <name val="Arial"/>
    </font>
    <font>
      <i/>
      <sz val="11.0"/>
      <color theme="1"/>
      <name val="Arial"/>
    </font>
    <font>
      <b/>
      <sz val="7.0"/>
      <color theme="1"/>
      <name val="Arial"/>
    </font>
    <font>
      <sz val="11.0"/>
      <color theme="1"/>
      <name val="Arimo"/>
    </font>
    <font>
      <b/>
      <i/>
      <sz val="7.0"/>
      <color theme="1"/>
      <name val="Arial"/>
    </font>
    <font>
      <b/>
      <i/>
      <sz val="14.0"/>
      <color theme="1"/>
      <name val="Arial"/>
    </font>
    <font>
      <sz val="16.0"/>
      <color theme="1"/>
      <name val="Times New Roman"/>
    </font>
    <font>
      <b/>
      <i/>
      <sz val="8.0"/>
      <color theme="1"/>
      <name val="Arial"/>
    </font>
    <font>
      <sz val="10.0"/>
      <color theme="1"/>
      <name val="Arimo"/>
    </font>
    <font>
      <b/>
      <sz val="14.0"/>
      <color theme="1"/>
      <name val="Times"/>
    </font>
    <font>
      <sz val="10.0"/>
      <color theme="1"/>
      <name val="Times"/>
    </font>
    <font>
      <sz val="18.0"/>
      <color theme="1"/>
      <name val="Times"/>
    </font>
    <font>
      <sz val="12.0"/>
      <color theme="1"/>
      <name val="Times"/>
    </font>
    <font>
      <sz val="14.0"/>
      <color theme="1"/>
      <name val="Times New Roman"/>
    </font>
    <font>
      <b/>
      <sz val="12.0"/>
      <color theme="1"/>
      <name val="Times"/>
    </font>
    <font>
      <vertAlign val="superscript"/>
      <sz val="13.0"/>
      <color theme="1"/>
      <name val="Times New Roman"/>
    </font>
    <font>
      <b/>
      <vertAlign val="superscript"/>
      <sz val="20.0"/>
      <color theme="1"/>
      <name val="Times New Roman"/>
    </font>
    <font>
      <b/>
      <vertAlign val="superscript"/>
      <sz val="20.0"/>
      <color theme="1"/>
      <name val="Times New Roman"/>
    </font>
    <font>
      <vertAlign val="superscript"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3E3E3"/>
        <bgColor rgb="FFE3E3E3"/>
      </patternFill>
    </fill>
  </fills>
  <borders count="35">
    <border/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0"/>
    </xf>
    <xf borderId="0" fillId="0" fontId="4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1" fillId="2" fontId="3" numFmtId="0" xfId="0" applyAlignment="1" applyBorder="1" applyFill="1" applyFont="1">
      <alignment shrinkToFit="0" vertical="center" wrapText="1"/>
    </xf>
    <xf borderId="0" fillId="0" fontId="5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0"/>
    </xf>
    <xf borderId="0" fillId="0" fontId="10" numFmtId="0" xfId="0" applyAlignment="1" applyFont="1">
      <alignment horizontal="left"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6" numFmtId="0" xfId="0" applyAlignment="1" applyFont="1">
      <alignment horizontal="left" shrinkToFit="0" vertical="center" wrapText="0"/>
    </xf>
    <xf borderId="0" fillId="0" fontId="12" numFmtId="0" xfId="0" applyAlignment="1" applyFont="1">
      <alignment horizontal="left" shrinkToFit="0" vertical="center" wrapText="0"/>
    </xf>
    <xf borderId="2" fillId="0" fontId="13" numFmtId="0" xfId="0" applyAlignment="1" applyBorder="1" applyFont="1">
      <alignment shrinkToFit="0" vertical="center" wrapText="0"/>
    </xf>
    <xf borderId="0" fillId="0" fontId="13" numFmtId="0" xfId="0" applyAlignment="1" applyFont="1">
      <alignment horizontal="right" shrinkToFit="0" vertical="center" wrapText="0"/>
    </xf>
    <xf borderId="3" fillId="0" fontId="12" numFmtId="0" xfId="0" applyAlignment="1" applyBorder="1" applyFont="1">
      <alignment horizontal="center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5" fillId="3" fontId="14" numFmtId="0" xfId="0" applyAlignment="1" applyBorder="1" applyFill="1" applyFont="1">
      <alignment horizontal="center" shrinkToFit="0" vertical="center" wrapText="1"/>
    </xf>
    <xf borderId="6" fillId="0" fontId="12" numFmtId="0" xfId="0" applyAlignment="1" applyBorder="1" applyFont="1">
      <alignment horizontal="center" shrinkToFit="0" vertical="center" wrapText="1"/>
    </xf>
    <xf borderId="7" fillId="3" fontId="14" numFmtId="0" xfId="0" applyAlignment="1" applyBorder="1" applyFont="1">
      <alignment horizontal="center" shrinkToFit="0" vertical="center" wrapText="1"/>
    </xf>
    <xf borderId="8" fillId="0" fontId="15" numFmtId="0" xfId="0" applyBorder="1" applyFont="1"/>
    <xf borderId="7" fillId="3" fontId="1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shrinkToFit="0" vertical="bottom" wrapText="0"/>
    </xf>
    <xf borderId="3" fillId="0" fontId="16" numFmtId="0" xfId="0" applyAlignment="1" applyBorder="1" applyFont="1">
      <alignment horizontal="center" shrinkToFit="0" vertical="center" wrapText="1"/>
    </xf>
    <xf borderId="9" fillId="0" fontId="15" numFmtId="0" xfId="0" applyBorder="1" applyFont="1"/>
    <xf borderId="10" fillId="3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11" fillId="0" fontId="15" numFmtId="0" xfId="0" applyBorder="1" applyFont="1"/>
    <xf borderId="3" fillId="0" fontId="17" numFmtId="0" xfId="0" applyAlignment="1" applyBorder="1" applyFont="1">
      <alignment horizontal="center" shrinkToFit="0" vertical="center" wrapText="1"/>
    </xf>
    <xf borderId="12" fillId="0" fontId="15" numFmtId="0" xfId="0" applyBorder="1" applyFont="1"/>
    <xf borderId="3" fillId="4" fontId="11" numFmtId="0" xfId="0" applyAlignment="1" applyBorder="1" applyFill="1" applyFont="1">
      <alignment horizontal="center" shrinkToFit="0" vertical="center" wrapText="1"/>
    </xf>
    <xf borderId="3" fillId="4" fontId="11" numFmtId="0" xfId="0" applyAlignment="1" applyBorder="1" applyFont="1">
      <alignment horizontal="left" shrinkToFit="0" vertical="center" wrapText="1"/>
    </xf>
    <xf borderId="13" fillId="3" fontId="1" numFmtId="0" xfId="0" applyAlignment="1" applyBorder="1" applyFont="1">
      <alignment horizontal="center" shrinkToFit="0" vertical="center" wrapText="1"/>
    </xf>
    <xf borderId="3" fillId="0" fontId="11" numFmtId="0" xfId="0" applyAlignment="1" applyBorder="1" applyFont="1">
      <alignment shrinkToFit="0" vertical="center" wrapText="0"/>
    </xf>
    <xf borderId="3" fillId="0" fontId="12" numFmtId="0" xfId="0" applyAlignment="1" applyBorder="1" applyFont="1">
      <alignment shrinkToFit="0" vertical="center" wrapText="0"/>
    </xf>
    <xf borderId="14" fillId="0" fontId="15" numFmtId="0" xfId="0" applyBorder="1" applyFont="1"/>
    <xf borderId="3" fillId="0" fontId="11" numFmtId="164" xfId="0" applyAlignment="1" applyBorder="1" applyFont="1" applyNumberFormat="1">
      <alignment horizontal="right" shrinkToFit="0" vertical="center" wrapText="0"/>
    </xf>
    <xf borderId="15" fillId="0" fontId="15" numFmtId="0" xfId="0" applyBorder="1" applyFont="1"/>
    <xf borderId="3" fillId="0" fontId="18" numFmtId="164" xfId="0" applyAlignment="1" applyBorder="1" applyFont="1" applyNumberFormat="1">
      <alignment shrinkToFit="0" vertical="center" wrapText="0"/>
    </xf>
    <xf borderId="4" fillId="3" fontId="1" numFmtId="0" xfId="0" applyAlignment="1" applyBorder="1" applyFont="1">
      <alignment horizontal="center" shrinkToFit="0" vertical="center" wrapText="1"/>
    </xf>
    <xf borderId="3" fillId="0" fontId="19" numFmtId="0" xfId="0" applyAlignment="1" applyBorder="1" applyFont="1">
      <alignment shrinkToFit="0" vertical="bottom" wrapText="0"/>
    </xf>
    <xf borderId="4" fillId="3" fontId="20" numFmtId="0" xfId="0" applyAlignment="1" applyBorder="1" applyFont="1">
      <alignment horizontal="center" shrinkToFit="0" vertical="center" wrapText="1"/>
    </xf>
    <xf borderId="3" fillId="4" fontId="11" numFmtId="3" xfId="0" applyAlignment="1" applyBorder="1" applyFont="1" applyNumberFormat="1">
      <alignment horizontal="right" shrinkToFit="0" vertical="center" wrapText="1"/>
    </xf>
    <xf borderId="3" fillId="0" fontId="12" numFmtId="0" xfId="0" applyAlignment="1" applyBorder="1" applyFont="1">
      <alignment horizontal="left" shrinkToFit="0" vertical="top" wrapText="0"/>
    </xf>
    <xf borderId="6" fillId="3" fontId="1" numFmtId="0" xfId="0" applyAlignment="1" applyBorder="1" applyFont="1">
      <alignment horizontal="center" shrinkToFit="0" vertical="center" wrapText="1"/>
    </xf>
    <xf borderId="3" fillId="4" fontId="18" numFmtId="3" xfId="0" applyAlignment="1" applyBorder="1" applyFont="1" applyNumberFormat="1">
      <alignment shrinkToFit="0" vertical="center" wrapText="1"/>
    </xf>
    <xf borderId="3" fillId="0" fontId="12" numFmtId="0" xfId="0" applyAlignment="1" applyBorder="1" applyFont="1">
      <alignment shrinkToFit="0" vertical="top" wrapText="1"/>
    </xf>
    <xf borderId="0" fillId="0" fontId="11" numFmtId="0" xfId="0" applyAlignment="1" applyFont="1">
      <alignment shrinkToFit="0" vertical="center" wrapText="1"/>
    </xf>
    <xf borderId="16" fillId="0" fontId="15" numFmtId="0" xfId="0" applyBorder="1" applyFont="1"/>
    <xf borderId="0" fillId="0" fontId="21" numFmtId="0" xfId="0" applyAlignment="1" applyFont="1">
      <alignment horizontal="left" shrinkToFit="0" vertical="bottom" wrapText="0"/>
    </xf>
    <xf borderId="0" fillId="0" fontId="21" numFmtId="0" xfId="0" applyAlignment="1" applyFont="1">
      <alignment horizontal="left" shrinkToFit="0" vertical="bottom" wrapText="1"/>
    </xf>
    <xf borderId="3" fillId="0" fontId="22" numFmtId="3" xfId="0" applyAlignment="1" applyBorder="1" applyFont="1" applyNumberFormat="1">
      <alignment shrinkToFit="0" vertical="top" wrapText="1"/>
    </xf>
    <xf borderId="3" fillId="0" fontId="23" numFmtId="0" xfId="0" applyAlignment="1" applyBorder="1" applyFont="1">
      <alignment horizontal="center" shrinkToFit="0" vertical="center" wrapText="1"/>
    </xf>
    <xf borderId="3" fillId="0" fontId="23" numFmtId="0" xfId="0" applyAlignment="1" applyBorder="1" applyFont="1">
      <alignment shrinkToFit="0" vertical="center" wrapText="1"/>
    </xf>
    <xf borderId="17" fillId="0" fontId="15" numFmtId="0" xfId="0" applyBorder="1" applyFont="1"/>
    <xf borderId="3" fillId="0" fontId="23" numFmtId="3" xfId="0" applyAlignment="1" applyBorder="1" applyFont="1" applyNumberFormat="1">
      <alignment horizontal="right" shrinkToFit="0" vertical="center" wrapText="1"/>
    </xf>
    <xf borderId="18" fillId="0" fontId="15" numFmtId="0" xfId="0" applyBorder="1" applyFont="1"/>
    <xf borderId="3" fillId="0" fontId="24" numFmtId="3" xfId="0" applyAlignment="1" applyBorder="1" applyFont="1" applyNumberFormat="1">
      <alignment shrinkToFit="0" vertical="center" wrapText="1"/>
    </xf>
    <xf borderId="19" fillId="0" fontId="15" numFmtId="0" xfId="0" applyBorder="1" applyFont="1"/>
    <xf borderId="0" fillId="0" fontId="25" numFmtId="0" xfId="0" applyAlignment="1" applyFont="1">
      <alignment horizontal="left" shrinkToFit="0" vertical="bottom" wrapText="0"/>
    </xf>
    <xf borderId="0" fillId="0" fontId="23" numFmtId="0" xfId="0" applyAlignment="1" applyFont="1">
      <alignment shrinkToFit="0" vertical="bottom" wrapText="1"/>
    </xf>
    <xf borderId="0" fillId="0" fontId="26" numFmtId="0" xfId="0" applyAlignment="1" applyFont="1">
      <alignment horizontal="left" shrinkToFit="0" vertical="bottom" wrapText="0"/>
    </xf>
    <xf borderId="0" fillId="0" fontId="27" numFmtId="0" xfId="0" applyAlignment="1" applyFont="1">
      <alignment horizontal="left" shrinkToFit="0" vertical="bottom" wrapText="0"/>
    </xf>
    <xf borderId="0" fillId="0" fontId="27" numFmtId="0" xfId="0" applyAlignment="1" applyFont="1">
      <alignment horizontal="left" shrinkToFit="0" vertical="bottom" wrapText="1"/>
    </xf>
    <xf borderId="0" fillId="0" fontId="2" numFmtId="0" xfId="0" applyAlignment="1" applyFont="1">
      <alignment shrinkToFit="0" vertical="top" wrapText="0"/>
    </xf>
    <xf borderId="20" fillId="3" fontId="1" numFmtId="0" xfId="0" applyAlignment="1" applyBorder="1" applyFont="1">
      <alignment horizontal="center" shrinkToFit="0" vertical="center" wrapText="1"/>
    </xf>
    <xf borderId="3" fillId="0" fontId="20" numFmtId="0" xfId="0" applyAlignment="1" applyBorder="1" applyFont="1">
      <alignment horizontal="center" shrinkToFit="0" vertical="center" wrapText="1"/>
    </xf>
    <xf borderId="21" fillId="3" fontId="1" numFmtId="0" xfId="0" applyAlignment="1" applyBorder="1" applyFont="1">
      <alignment horizontal="center" shrinkToFit="0" vertical="center" wrapText="1"/>
    </xf>
    <xf borderId="3" fillId="0" fontId="20" numFmtId="0" xfId="0" applyAlignment="1" applyBorder="1" applyFont="1">
      <alignment shrinkToFit="0" vertical="center" wrapText="1"/>
    </xf>
    <xf borderId="3" fillId="0" fontId="20" numFmtId="3" xfId="0" applyAlignment="1" applyBorder="1" applyFont="1" applyNumberFormat="1">
      <alignment horizontal="right" shrinkToFit="0" vertical="center" wrapText="1"/>
    </xf>
    <xf borderId="22" fillId="3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0"/>
    </xf>
    <xf borderId="3" fillId="0" fontId="20" numFmtId="3" xfId="0" applyAlignment="1" applyBorder="1" applyFont="1" applyNumberFormat="1">
      <alignment shrinkToFit="0" vertical="center" wrapText="1"/>
    </xf>
    <xf borderId="23" fillId="4" fontId="12" numFmtId="165" xfId="0" applyAlignment="1" applyBorder="1" applyFont="1" applyNumberFormat="1">
      <alignment horizontal="center" shrinkToFit="0" vertical="center" wrapText="1"/>
    </xf>
    <xf borderId="3" fillId="0" fontId="28" numFmtId="0" xfId="0" applyAlignment="1" applyBorder="1" applyFont="1">
      <alignment horizontal="left" shrinkToFit="0" vertical="top" wrapText="0"/>
    </xf>
    <xf borderId="3" fillId="4" fontId="12" numFmtId="0" xfId="0" applyAlignment="1" applyBorder="1" applyFont="1">
      <alignment horizontal="center" shrinkToFit="0" vertical="center" wrapText="0"/>
    </xf>
    <xf borderId="3" fillId="0" fontId="28" numFmtId="0" xfId="0" applyAlignment="1" applyBorder="1" applyFont="1">
      <alignment shrinkToFit="0" vertical="top" wrapText="1"/>
    </xf>
    <xf borderId="3" fillId="4" fontId="12" numFmtId="0" xfId="0" applyAlignment="1" applyBorder="1" applyFont="1">
      <alignment horizontal="center" shrinkToFit="0" vertical="top" wrapText="1"/>
    </xf>
    <xf borderId="0" fillId="0" fontId="20" numFmtId="0" xfId="0" applyAlignment="1" applyFont="1">
      <alignment shrinkToFit="0" vertical="center" wrapText="1"/>
    </xf>
    <xf borderId="3" fillId="4" fontId="12" numFmtId="3" xfId="0" applyAlignment="1" applyBorder="1" applyFont="1" applyNumberFormat="1">
      <alignment horizontal="center" shrinkToFit="0" vertical="center" wrapText="0"/>
    </xf>
    <xf borderId="0" fillId="0" fontId="29" numFmtId="0" xfId="0" applyAlignment="1" applyFont="1">
      <alignment horizontal="left" shrinkToFit="0" vertical="bottom" wrapText="0"/>
    </xf>
    <xf borderId="3" fillId="0" fontId="12" numFmtId="3" xfId="0" applyAlignment="1" applyBorder="1" applyFont="1" applyNumberFormat="1">
      <alignment horizontal="right" shrinkToFit="0" vertical="top" wrapText="0"/>
    </xf>
    <xf borderId="0" fillId="0" fontId="29" numFmtId="0" xfId="0" applyAlignment="1" applyFont="1">
      <alignment horizontal="left" shrinkToFit="0" vertical="bottom" wrapText="1"/>
    </xf>
    <xf borderId="3" fillId="0" fontId="30" numFmtId="3" xfId="0" applyAlignment="1" applyBorder="1" applyFont="1" applyNumberFormat="1">
      <alignment shrinkToFit="0" vertical="top" wrapText="1"/>
    </xf>
    <xf borderId="24" fillId="4" fontId="12" numFmtId="3" xfId="0" applyAlignment="1" applyBorder="1" applyFont="1" applyNumberFormat="1">
      <alignment horizontal="center" shrinkToFit="0" vertical="center" wrapText="0"/>
    </xf>
    <xf borderId="3" fillId="0" fontId="1" numFmtId="0" xfId="0" applyAlignment="1" applyBorder="1" applyFont="1">
      <alignment shrinkToFit="0" vertical="center" wrapText="1"/>
    </xf>
    <xf borderId="1" fillId="4" fontId="12" numFmtId="3" xfId="0" applyAlignment="1" applyBorder="1" applyFont="1" applyNumberFormat="1">
      <alignment horizontal="center" shrinkToFit="0" vertical="center" wrapText="0"/>
    </xf>
    <xf borderId="3" fillId="0" fontId="1" numFmtId="3" xfId="0" applyAlignment="1" applyBorder="1" applyFont="1" applyNumberFormat="1">
      <alignment horizontal="right" shrinkToFit="0" vertical="center" wrapText="1"/>
    </xf>
    <xf borderId="1" fillId="4" fontId="12" numFmtId="0" xfId="0" applyAlignment="1" applyBorder="1" applyFont="1">
      <alignment horizontal="left" shrinkToFit="0" vertical="center" wrapText="0"/>
    </xf>
    <xf borderId="21" fillId="3" fontId="1" numFmtId="3" xfId="0" applyAlignment="1" applyBorder="1" applyFont="1" applyNumberFormat="1">
      <alignment shrinkToFit="0" vertical="center" wrapText="1"/>
    </xf>
    <xf borderId="3" fillId="0" fontId="3" numFmtId="0" xfId="0" applyAlignment="1" applyBorder="1" applyFont="1">
      <alignment horizontal="left" shrinkToFit="0" vertical="top" wrapText="0"/>
    </xf>
    <xf borderId="9" fillId="0" fontId="1" numFmtId="3" xfId="0" applyAlignment="1" applyBorder="1" applyFont="1" applyNumberFormat="1">
      <alignment shrinkToFit="0" vertical="center" wrapText="1"/>
    </xf>
    <xf borderId="3" fillId="0" fontId="3" numFmtId="0" xfId="0" applyAlignment="1" applyBorder="1" applyFont="1">
      <alignment shrinkToFit="0" vertical="top" wrapText="1"/>
    </xf>
    <xf borderId="0" fillId="0" fontId="31" numFmtId="0" xfId="0" applyAlignment="1" applyFont="1">
      <alignment horizontal="left" shrinkToFit="0" vertical="bottom" wrapText="0"/>
    </xf>
    <xf borderId="0" fillId="0" fontId="31" numFmtId="0" xfId="0" applyAlignment="1" applyFont="1">
      <alignment horizontal="left" shrinkToFit="0" vertical="bottom" wrapText="1"/>
    </xf>
    <xf borderId="3" fillId="0" fontId="32" numFmtId="3" xfId="0" applyAlignment="1" applyBorder="1" applyFont="1" applyNumberFormat="1">
      <alignment shrinkToFit="0" vertical="top" wrapText="1"/>
    </xf>
    <xf borderId="3" fillId="0" fontId="3" numFmtId="3" xfId="0" applyAlignment="1" applyBorder="1" applyFont="1" applyNumberFormat="1">
      <alignment shrinkToFit="0" vertical="top" wrapText="0"/>
    </xf>
    <xf borderId="3" fillId="0" fontId="31" numFmtId="0" xfId="0" applyAlignment="1" applyBorder="1" applyFont="1">
      <alignment horizontal="center" shrinkToFit="0" vertical="center" wrapText="0"/>
    </xf>
    <xf borderId="1" fillId="4" fontId="33" numFmtId="0" xfId="0" applyAlignment="1" applyBorder="1" applyFont="1">
      <alignment horizontal="left" shrinkToFit="0" vertical="center" wrapText="0"/>
    </xf>
    <xf borderId="3" fillId="0" fontId="31" numFmtId="0" xfId="0" applyAlignment="1" applyBorder="1" applyFont="1">
      <alignment horizontal="left" shrinkToFit="0" vertical="bottom" wrapText="1"/>
    </xf>
    <xf borderId="0" fillId="0" fontId="17" numFmtId="0" xfId="0" applyAlignment="1" applyFont="1">
      <alignment shrinkToFit="0" vertical="top" wrapText="0"/>
    </xf>
    <xf borderId="23" fillId="0" fontId="3" numFmtId="49" xfId="0" applyAlignment="1" applyBorder="1" applyFont="1" applyNumberFormat="1">
      <alignment horizontal="center" shrinkToFit="0" vertical="center" wrapText="1"/>
    </xf>
    <xf borderId="3" fillId="0" fontId="3" numFmtId="49" xfId="0" applyAlignment="1" applyBorder="1" applyFont="1" applyNumberFormat="1">
      <alignment horizontal="center" shrinkToFit="0" vertical="center" wrapText="1"/>
    </xf>
    <xf borderId="3" fillId="0" fontId="3" numFmtId="0" xfId="0" applyAlignment="1" applyBorder="1" applyFont="1">
      <alignment horizontal="left" shrinkToFit="0" vertical="top" wrapText="1"/>
    </xf>
    <xf borderId="3" fillId="0" fontId="3" numFmtId="3" xfId="0" applyAlignment="1" applyBorder="1" applyFont="1" applyNumberFormat="1">
      <alignment horizontal="center" shrinkToFit="0" vertical="bottom" wrapText="0"/>
    </xf>
    <xf borderId="3" fillId="0" fontId="3" numFmtId="0" xfId="0" applyAlignment="1" applyBorder="1" applyFont="1">
      <alignment horizontal="center" shrinkToFit="0" vertical="bottom" wrapText="0"/>
    </xf>
    <xf borderId="9" fillId="0" fontId="20" numFmtId="3" xfId="0" applyAlignment="1" applyBorder="1" applyFont="1" applyNumberFormat="1">
      <alignment shrinkToFit="0" vertical="center" wrapText="1"/>
    </xf>
    <xf borderId="24" fillId="0" fontId="3" numFmtId="3" xfId="0" applyAlignment="1" applyBorder="1" applyFont="1" applyNumberFormat="1">
      <alignment horizontal="center" shrinkToFit="0" vertical="bottom" wrapText="0"/>
    </xf>
    <xf borderId="0" fillId="0" fontId="20" numFmtId="0" xfId="0" applyAlignment="1" applyFont="1">
      <alignment shrinkToFit="0" vertical="bottom" wrapText="1"/>
    </xf>
    <xf borderId="0" fillId="0" fontId="34" numFmtId="3" xfId="0" applyAlignment="1" applyFont="1" applyNumberFormat="1">
      <alignment horizontal="left" shrinkToFit="0" vertical="bottom" wrapText="0"/>
    </xf>
    <xf borderId="0" fillId="0" fontId="5" numFmtId="3" xfId="0" applyAlignment="1" applyFont="1" applyNumberFormat="1">
      <alignment horizontal="left" shrinkToFit="0" vertical="bottom" wrapText="0"/>
    </xf>
    <xf borderId="0" fillId="0" fontId="35" numFmtId="0" xfId="0" applyAlignment="1" applyFont="1">
      <alignment horizontal="left" shrinkToFit="0" vertical="bottom" wrapText="0"/>
    </xf>
    <xf borderId="3" fillId="0" fontId="31" numFmtId="0" xfId="0" applyAlignment="1" applyBorder="1" applyFont="1">
      <alignment horizontal="left" shrinkToFit="0" vertical="center" wrapText="1"/>
    </xf>
    <xf borderId="3" fillId="0" fontId="36" numFmtId="3" xfId="0" applyAlignment="1" applyBorder="1" applyFont="1" applyNumberFormat="1">
      <alignment shrinkToFit="0" vertical="center" wrapText="1"/>
    </xf>
    <xf borderId="0" fillId="0" fontId="1" numFmtId="0" xfId="0" applyAlignment="1" applyFont="1">
      <alignment shrinkToFit="0" vertical="bottom" wrapText="1"/>
    </xf>
    <xf borderId="0" fillId="0" fontId="14" numFmtId="0" xfId="0" applyAlignment="1" applyFont="1">
      <alignment shrinkToFit="0" vertical="top" wrapText="0"/>
    </xf>
    <xf borderId="3" fillId="0" fontId="11" numFmtId="3" xfId="0" applyAlignment="1" applyBorder="1" applyFont="1" applyNumberFormat="1">
      <alignment horizontal="right" shrinkToFit="0" vertical="center" wrapText="1"/>
    </xf>
    <xf borderId="3" fillId="0" fontId="37" numFmtId="0" xfId="0" applyAlignment="1" applyBorder="1" applyFont="1">
      <alignment horizontal="left" shrinkToFit="0" vertical="top" wrapText="0"/>
    </xf>
    <xf borderId="23" fillId="0" fontId="3" numFmtId="49" xfId="0" applyAlignment="1" applyBorder="1" applyFont="1" applyNumberFormat="1">
      <alignment horizontal="center" shrinkToFit="0" vertical="center" wrapText="0"/>
    </xf>
    <xf borderId="3" fillId="0" fontId="37" numFmtId="0" xfId="0" applyAlignment="1" applyBorder="1" applyFont="1">
      <alignment shrinkToFit="0" vertical="top" wrapText="1"/>
    </xf>
    <xf borderId="3" fillId="0" fontId="3" numFmtId="166" xfId="0" applyAlignment="1" applyBorder="1" applyFont="1" applyNumberFormat="1">
      <alignment horizontal="center" shrinkToFit="0" vertical="center" wrapText="1"/>
    </xf>
    <xf borderId="3" fillId="0" fontId="3" numFmtId="167" xfId="0" applyAlignment="1" applyBorder="1" applyFont="1" applyNumberFormat="1">
      <alignment horizontal="center" shrinkToFit="0" vertical="center" wrapText="1"/>
    </xf>
    <xf borderId="3" fillId="3" fontId="3" numFmtId="0" xfId="0" applyAlignment="1" applyBorder="1" applyFont="1">
      <alignment horizontal="left" shrinkToFit="0" vertical="top" wrapText="1"/>
    </xf>
    <xf borderId="3" fillId="0" fontId="1" numFmtId="0" xfId="0" applyAlignment="1" applyBorder="1" applyFont="1">
      <alignment horizontal="left" shrinkToFit="0" vertical="top" wrapText="0"/>
    </xf>
    <xf borderId="3" fillId="0" fontId="1" numFmtId="0" xfId="0" applyAlignment="1" applyBorder="1" applyFont="1">
      <alignment shrinkToFit="0" vertical="top" wrapText="1"/>
    </xf>
    <xf borderId="3" fillId="0" fontId="1" numFmtId="4" xfId="0" applyAlignment="1" applyBorder="1" applyFont="1" applyNumberFormat="1">
      <alignment horizontal="right" shrinkToFit="0" vertical="center" wrapText="0"/>
    </xf>
    <xf borderId="3" fillId="0" fontId="38" numFmtId="3" xfId="0" applyAlignment="1" applyBorder="1" applyFont="1" applyNumberFormat="1">
      <alignment shrinkToFit="0" vertical="center" wrapText="1"/>
    </xf>
    <xf borderId="3" fillId="0" fontId="36" numFmtId="4" xfId="0" applyAlignment="1" applyBorder="1" applyFont="1" applyNumberFormat="1">
      <alignment shrinkToFit="0" vertical="top" wrapText="1"/>
    </xf>
    <xf borderId="0" fillId="0" fontId="39" numFmtId="0" xfId="0" applyAlignment="1" applyFont="1">
      <alignment horizontal="left" shrinkToFit="0" vertical="bottom" wrapText="0"/>
    </xf>
    <xf borderId="3" fillId="0" fontId="1" numFmtId="4" xfId="0" applyAlignment="1" applyBorder="1" applyFont="1" applyNumberFormat="1">
      <alignment shrinkToFit="0" vertical="bottom" wrapText="0"/>
    </xf>
    <xf borderId="0" fillId="0" fontId="40" numFmtId="0" xfId="0" applyAlignment="1" applyFont="1">
      <alignment horizontal="left" shrinkToFit="0" vertical="bottom" wrapText="0"/>
    </xf>
    <xf borderId="3" fillId="0" fontId="1" numFmtId="0" xfId="0" applyAlignment="1" applyBorder="1" applyFont="1">
      <alignment horizontal="left" shrinkToFit="0" vertical="top" wrapText="1"/>
    </xf>
    <xf borderId="3" fillId="0" fontId="11" numFmtId="4" xfId="0" applyAlignment="1" applyBorder="1" applyFont="1" applyNumberFormat="1">
      <alignment horizontal="right" shrinkToFit="0" vertical="top" wrapText="0"/>
    </xf>
    <xf borderId="3" fillId="0" fontId="38" numFmtId="0" xfId="0" applyAlignment="1" applyBorder="1" applyFont="1">
      <alignment horizontal="center" shrinkToFit="0" vertical="center" wrapText="1"/>
    </xf>
    <xf borderId="3" fillId="0" fontId="38" numFmtId="0" xfId="0" applyAlignment="1" applyBorder="1" applyFont="1">
      <alignment shrinkToFit="0" vertical="bottom" wrapText="1"/>
    </xf>
    <xf borderId="0" fillId="0" fontId="6" numFmtId="0" xfId="0" applyAlignment="1" applyFont="1">
      <alignment shrinkToFit="0" vertical="bottom" wrapText="0"/>
    </xf>
    <xf borderId="3" fillId="0" fontId="3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horizontal="left" shrinkToFit="0" vertical="bottom" wrapText="0"/>
    </xf>
    <xf borderId="3" fillId="0" fontId="3" numFmtId="2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0"/>
    </xf>
    <xf borderId="3" fillId="0" fontId="3" numFmtId="2" xfId="0" applyAlignment="1" applyBorder="1" applyFont="1" applyNumberFormat="1">
      <alignment shrinkToFit="0" vertical="top" wrapText="1"/>
    </xf>
    <xf borderId="0" fillId="0" fontId="7" numFmtId="3" xfId="0" applyAlignment="1" applyFont="1" applyNumberFormat="1">
      <alignment horizontal="left" shrinkToFit="0" vertical="bottom" wrapText="0"/>
    </xf>
    <xf borderId="3" fillId="3" fontId="38" numFmtId="3" xfId="0" applyAlignment="1" applyBorder="1" applyFont="1" applyNumberFormat="1">
      <alignment shrinkToFit="0" vertical="center" wrapText="1"/>
    </xf>
    <xf borderId="0" fillId="0" fontId="7" numFmtId="0" xfId="0" applyFont="1"/>
    <xf borderId="0" fillId="0" fontId="5" numFmtId="0" xfId="0" applyAlignment="1" applyFont="1">
      <alignment shrinkToFit="0" vertical="bottom" wrapText="0"/>
    </xf>
    <xf borderId="0" fillId="0" fontId="41" numFmtId="0" xfId="0" applyAlignment="1" applyFont="1">
      <alignment horizontal="left" shrinkToFit="0" vertical="bottom" wrapText="0"/>
    </xf>
    <xf borderId="3" fillId="3" fontId="36" numFmtId="3" xfId="0" applyAlignment="1" applyBorder="1" applyFont="1" applyNumberFormat="1">
      <alignment shrinkToFit="0" vertical="center" wrapText="1"/>
    </xf>
    <xf borderId="3" fillId="0" fontId="3" numFmtId="3" xfId="0" applyAlignment="1" applyBorder="1" applyFont="1" applyNumberFormat="1">
      <alignment horizontal="center" shrinkToFit="0" vertical="center" wrapText="1"/>
    </xf>
    <xf borderId="3" fillId="0" fontId="3" numFmtId="4" xfId="0" applyAlignment="1" applyBorder="1" applyFont="1" applyNumberFormat="1">
      <alignment horizontal="center" shrinkToFit="0" vertical="center" wrapText="1"/>
    </xf>
    <xf borderId="0" fillId="0" fontId="42" numFmtId="0" xfId="0" applyAlignment="1" applyFont="1">
      <alignment horizontal="left" shrinkToFit="0" vertical="bottom" wrapText="0"/>
    </xf>
    <xf borderId="3" fillId="3" fontId="24" numFmtId="3" xfId="0" applyAlignment="1" applyBorder="1" applyFont="1" applyNumberFormat="1">
      <alignment shrinkToFit="0" vertical="center" wrapText="1"/>
    </xf>
    <xf borderId="0" fillId="0" fontId="43" numFmtId="0" xfId="0" applyAlignment="1" applyFont="1">
      <alignment shrinkToFit="0" vertical="bottom" wrapText="0"/>
    </xf>
    <xf borderId="3" fillId="0" fontId="3" numFmtId="3" xfId="0" applyAlignment="1" applyBorder="1" applyFont="1" applyNumberFormat="1">
      <alignment horizontal="center" shrinkToFit="0" vertical="center" wrapText="0"/>
    </xf>
    <xf borderId="3" fillId="0" fontId="3" numFmtId="0" xfId="0" applyAlignment="1" applyBorder="1" applyFont="1">
      <alignment horizontal="center" shrinkToFit="0" vertical="center" wrapText="0"/>
    </xf>
    <xf borderId="0" fillId="0" fontId="44" numFmtId="0" xfId="0" applyAlignment="1" applyFont="1">
      <alignment horizontal="left" shrinkToFit="0" vertical="bottom" wrapText="0"/>
    </xf>
    <xf borderId="0" fillId="0" fontId="45" numFmtId="0" xfId="0" applyAlignment="1" applyFont="1">
      <alignment horizontal="left" shrinkToFit="0" vertical="bottom" wrapText="0"/>
    </xf>
    <xf borderId="9" fillId="0" fontId="1" numFmtId="0" xfId="0" applyAlignment="1" applyBorder="1" applyFont="1">
      <alignment horizontal="left" shrinkToFit="0" vertical="center" wrapText="1"/>
    </xf>
    <xf borderId="23" fillId="0" fontId="3" numFmtId="165" xfId="0" applyAlignment="1" applyBorder="1" applyFont="1" applyNumberFormat="1">
      <alignment horizontal="center" shrinkToFit="0" vertical="center" wrapText="0"/>
    </xf>
    <xf borderId="3" fillId="0" fontId="11" numFmtId="0" xfId="0" applyAlignment="1" applyBorder="1" applyFont="1">
      <alignment horizontal="center" shrinkToFit="0" vertical="center" wrapText="1"/>
    </xf>
    <xf borderId="3" fillId="0" fontId="3" numFmtId="168" xfId="0" applyAlignment="1" applyBorder="1" applyFont="1" applyNumberFormat="1">
      <alignment horizontal="center" shrinkToFit="0" vertical="bottom" wrapText="0"/>
    </xf>
    <xf borderId="3" fillId="0" fontId="11" numFmtId="0" xfId="0" applyAlignment="1" applyBorder="1" applyFont="1">
      <alignment shrinkToFit="0" vertical="center" wrapText="1"/>
    </xf>
    <xf borderId="3" fillId="0" fontId="18" numFmtId="3" xfId="0" applyAlignment="1" applyBorder="1" applyFont="1" applyNumberFormat="1">
      <alignment shrinkToFit="0" vertical="center" wrapText="1"/>
    </xf>
    <xf borderId="0" fillId="0" fontId="11" numFmtId="0" xfId="0" applyAlignment="1" applyFont="1">
      <alignment shrinkToFit="0" vertical="bottom" wrapText="1"/>
    </xf>
    <xf borderId="23" fillId="0" fontId="11" numFmtId="165" xfId="0" applyAlignment="1" applyBorder="1" applyFont="1" applyNumberFormat="1">
      <alignment horizontal="center" shrinkToFit="0" vertical="center" wrapText="0"/>
    </xf>
    <xf borderId="3" fillId="0" fontId="11" numFmtId="166" xfId="0" applyAlignment="1" applyBorder="1" applyFont="1" applyNumberFormat="1">
      <alignment horizontal="center" shrinkToFit="0" vertical="center" wrapText="1"/>
    </xf>
    <xf borderId="3" fillId="0" fontId="20" numFmtId="0" xfId="0" applyAlignment="1" applyBorder="1" applyFont="1">
      <alignment shrinkToFit="0" vertical="bottom" wrapText="1"/>
    </xf>
    <xf borderId="3" fillId="0" fontId="11" numFmtId="167" xfId="0" applyAlignment="1" applyBorder="1" applyFont="1" applyNumberFormat="1">
      <alignment horizontal="center" shrinkToFit="0" vertical="center" wrapText="1"/>
    </xf>
    <xf borderId="3" fillId="0" fontId="11" numFmtId="0" xfId="0" applyAlignment="1" applyBorder="1" applyFont="1">
      <alignment horizontal="left" shrinkToFit="0" vertical="top" wrapText="1"/>
    </xf>
    <xf borderId="3" fillId="0" fontId="11" numFmtId="2" xfId="0" applyAlignment="1" applyBorder="1" applyFont="1" applyNumberFormat="1">
      <alignment horizontal="center" shrinkToFit="0" vertical="bottom" wrapText="0"/>
    </xf>
    <xf borderId="3" fillId="0" fontId="11" numFmtId="3" xfId="0" applyAlignment="1" applyBorder="1" applyFont="1" applyNumberFormat="1">
      <alignment horizontal="center" shrinkToFit="0" vertical="bottom" wrapText="0"/>
    </xf>
    <xf borderId="3" fillId="0" fontId="1" numFmtId="0" xfId="0" applyAlignment="1" applyBorder="1" applyFont="1">
      <alignment shrinkToFit="0" vertical="bottom" wrapText="1"/>
    </xf>
    <xf borderId="3" fillId="0" fontId="11" numFmtId="0" xfId="0" applyAlignment="1" applyBorder="1" applyFont="1">
      <alignment horizontal="center" shrinkToFit="0" vertical="bottom" wrapText="0"/>
    </xf>
    <xf borderId="24" fillId="0" fontId="11" numFmtId="3" xfId="0" applyAlignment="1" applyBorder="1" applyFont="1" applyNumberFormat="1">
      <alignment horizontal="center" shrinkToFit="0" vertical="bottom" wrapText="0"/>
    </xf>
    <xf borderId="23" fillId="0" fontId="20" numFmtId="165" xfId="0" applyAlignment="1" applyBorder="1" applyFont="1" applyNumberFormat="1">
      <alignment horizontal="center" shrinkToFit="0" vertical="center" wrapText="0"/>
    </xf>
    <xf borderId="3" fillId="0" fontId="20" numFmtId="166" xfId="0" applyAlignment="1" applyBorder="1" applyFont="1" applyNumberFormat="1">
      <alignment horizontal="center" shrinkToFit="0" vertical="center" wrapText="1"/>
    </xf>
    <xf borderId="3" fillId="0" fontId="20" numFmtId="167" xfId="0" applyAlignment="1" applyBorder="1" applyFont="1" applyNumberFormat="1">
      <alignment horizontal="center" shrinkToFit="0" vertical="center" wrapText="1"/>
    </xf>
    <xf borderId="3" fillId="0" fontId="20" numFmtId="0" xfId="0" applyAlignment="1" applyBorder="1" applyFont="1">
      <alignment horizontal="left" shrinkToFit="0" vertical="top" wrapText="1"/>
    </xf>
    <xf borderId="3" fillId="0" fontId="20" numFmtId="2" xfId="0" applyAlignment="1" applyBorder="1" applyFont="1" applyNumberFormat="1">
      <alignment horizontal="center" shrinkToFit="0" vertical="bottom" wrapText="0"/>
    </xf>
    <xf borderId="3" fillId="0" fontId="20" numFmtId="0" xfId="0" applyAlignment="1" applyBorder="1" applyFont="1">
      <alignment horizontal="center" shrinkToFit="0" vertical="bottom" wrapText="0"/>
    </xf>
    <xf borderId="3" fillId="0" fontId="20" numFmtId="3" xfId="0" applyAlignment="1" applyBorder="1" applyFont="1" applyNumberFormat="1">
      <alignment horizontal="center" shrinkToFit="0" vertical="bottom" wrapText="0"/>
    </xf>
    <xf borderId="23" fillId="4" fontId="12" numFmtId="49" xfId="0" applyAlignment="1" applyBorder="1" applyFont="1" applyNumberFormat="1">
      <alignment horizontal="center" shrinkToFit="0" vertical="center" wrapText="1"/>
    </xf>
    <xf borderId="3" fillId="4" fontId="12" numFmtId="0" xfId="0" applyAlignment="1" applyBorder="1" applyFont="1">
      <alignment shrinkToFit="0" vertical="top" wrapText="1"/>
    </xf>
    <xf borderId="3" fillId="0" fontId="38" numFmtId="0" xfId="0" applyAlignment="1" applyBorder="1" applyFont="1">
      <alignment horizontal="center" shrinkToFit="0" vertical="center" wrapText="0"/>
    </xf>
    <xf borderId="3" fillId="4" fontId="12" numFmtId="3" xfId="0" applyAlignment="1" applyBorder="1" applyFont="1" applyNumberFormat="1">
      <alignment shrinkToFit="0" vertical="center" wrapText="0"/>
    </xf>
    <xf borderId="3" fillId="0" fontId="36" numFmtId="0" xfId="0" applyAlignment="1" applyBorder="1" applyFont="1">
      <alignment horizontal="center" shrinkToFit="0" vertical="center" wrapText="0"/>
    </xf>
    <xf borderId="3" fillId="0" fontId="36" numFmtId="0" xfId="0" applyAlignment="1" applyBorder="1" applyFont="1">
      <alignment shrinkToFit="0" vertical="bottom" wrapText="1"/>
    </xf>
    <xf borderId="24" fillId="4" fontId="12" numFmtId="3" xfId="0" applyAlignment="1" applyBorder="1" applyFont="1" applyNumberFormat="1">
      <alignment shrinkToFit="0" vertical="center" wrapText="0"/>
    </xf>
    <xf borderId="1" fillId="4" fontId="44" numFmtId="0" xfId="0" applyAlignment="1" applyBorder="1" applyFont="1">
      <alignment shrinkToFit="0" vertical="center" wrapText="0"/>
    </xf>
    <xf borderId="1" fillId="4" fontId="45" numFmtId="0" xfId="0" applyAlignment="1" applyBorder="1" applyFont="1">
      <alignment shrinkToFit="0" vertical="center" wrapText="0"/>
    </xf>
    <xf borderId="1" fillId="4" fontId="42" numFmtId="0" xfId="0" applyAlignment="1" applyBorder="1" applyFont="1">
      <alignment shrinkToFit="0" vertical="center" wrapText="0"/>
    </xf>
    <xf borderId="1" fillId="4" fontId="26" numFmtId="0" xfId="0" applyAlignment="1" applyBorder="1" applyFont="1">
      <alignment shrinkToFit="0" vertical="center" wrapText="0"/>
    </xf>
    <xf borderId="3" fillId="0" fontId="3" numFmtId="169" xfId="0" applyAlignment="1" applyBorder="1" applyFont="1" applyNumberFormat="1">
      <alignment horizontal="center" shrinkToFit="0" vertical="center" wrapText="1"/>
    </xf>
    <xf borderId="3" fillId="0" fontId="38" numFmtId="0" xfId="0" applyAlignment="1" applyBorder="1" applyFont="1">
      <alignment horizontal="left" shrinkToFit="0" vertical="bottom" wrapText="1"/>
    </xf>
    <xf borderId="3" fillId="0" fontId="36" numFmtId="0" xfId="0" applyAlignment="1" applyBorder="1" applyFont="1">
      <alignment horizontal="left" shrinkToFit="0" vertical="bottom" wrapText="1"/>
    </xf>
    <xf borderId="0" fillId="0" fontId="35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3" fillId="0" fontId="24" numFmtId="0" xfId="0" applyAlignment="1" applyBorder="1" applyFont="1">
      <alignment horizontal="center" shrinkToFit="0" vertical="center" wrapText="0"/>
    </xf>
    <xf borderId="3" fillId="0" fontId="24" numFmtId="0" xfId="0" applyAlignment="1" applyBorder="1" applyFont="1">
      <alignment horizontal="left" shrinkToFit="0" vertical="bottom" wrapText="1"/>
    </xf>
    <xf borderId="3" fillId="0" fontId="3" numFmtId="4" xfId="0" applyAlignment="1" applyBorder="1" applyFont="1" applyNumberFormat="1">
      <alignment horizontal="center" shrinkToFit="0" vertical="bottom" wrapText="0"/>
    </xf>
    <xf borderId="3" fillId="4" fontId="12" numFmtId="0" xfId="0" applyAlignment="1" applyBorder="1" applyFont="1">
      <alignment horizontal="left" shrinkToFit="0" vertical="top" wrapText="1"/>
    </xf>
    <xf borderId="3" fillId="4" fontId="12" numFmtId="3" xfId="0" applyAlignment="1" applyBorder="1" applyFont="1" applyNumberFormat="1">
      <alignment horizontal="center" shrinkToFit="0" vertical="bottom" wrapText="0"/>
    </xf>
    <xf borderId="24" fillId="4" fontId="12" numFmtId="3" xfId="0" applyAlignment="1" applyBorder="1" applyFont="1" applyNumberFormat="1">
      <alignment horizontal="center" shrinkToFit="0" vertical="bottom" wrapText="0"/>
    </xf>
    <xf borderId="1" fillId="4" fontId="44" numFmtId="0" xfId="0" applyAlignment="1" applyBorder="1" applyFont="1">
      <alignment horizontal="left" shrinkToFit="0" vertical="bottom" wrapText="0"/>
    </xf>
    <xf borderId="1" fillId="4" fontId="45" numFmtId="0" xfId="0" applyAlignment="1" applyBorder="1" applyFont="1">
      <alignment horizontal="left" shrinkToFit="0" vertical="bottom" wrapText="0"/>
    </xf>
    <xf borderId="1" fillId="4" fontId="33" numFmtId="0" xfId="0" applyAlignment="1" applyBorder="1" applyFont="1">
      <alignment horizontal="left" shrinkToFit="0" vertical="bottom" wrapText="0"/>
    </xf>
    <xf borderId="0" fillId="0" fontId="33" numFmtId="0" xfId="0" applyAlignment="1" applyFont="1">
      <alignment horizontal="left" shrinkToFit="0" vertical="bottom" wrapText="0"/>
    </xf>
    <xf borderId="0" fillId="0" fontId="33" numFmtId="3" xfId="0" applyAlignment="1" applyFont="1" applyNumberFormat="1">
      <alignment horizontal="left" shrinkToFit="0" vertical="bottom" wrapText="0"/>
    </xf>
    <xf borderId="3" fillId="4" fontId="18" numFmtId="0" xfId="0" applyAlignment="1" applyBorder="1" applyFont="1">
      <alignment horizontal="center" shrinkToFit="0" vertical="center" wrapText="0"/>
    </xf>
    <xf borderId="3" fillId="4" fontId="18" numFmtId="0" xfId="0" applyAlignment="1" applyBorder="1" applyFont="1">
      <alignment horizontal="left" shrinkToFit="0" vertical="center" wrapText="1"/>
    </xf>
    <xf borderId="3" fillId="0" fontId="3" numFmtId="170" xfId="0" applyAlignment="1" applyBorder="1" applyFont="1" applyNumberFormat="1">
      <alignment horizontal="center" shrinkToFit="0" vertical="center" wrapText="1"/>
    </xf>
    <xf borderId="1" fillId="4" fontId="11" numFmtId="0" xfId="0" applyAlignment="1" applyBorder="1" applyFont="1">
      <alignment shrinkToFit="0" vertical="center" wrapText="1"/>
    </xf>
    <xf borderId="3" fillId="0" fontId="24" numFmtId="0" xfId="0" applyAlignment="1" applyBorder="1" applyFont="1">
      <alignment horizontal="center" shrinkToFit="0" vertical="bottom" wrapText="0"/>
    </xf>
    <xf borderId="3" fillId="0" fontId="38" numFmtId="0" xfId="0" applyAlignment="1" applyBorder="1" applyFont="1">
      <alignment horizontal="center" shrinkToFit="0" vertical="bottom" wrapText="0"/>
    </xf>
    <xf borderId="3" fillId="0" fontId="22" numFmtId="0" xfId="0" applyAlignment="1" applyBorder="1" applyFont="1">
      <alignment horizontal="center" shrinkToFit="0" vertical="center" wrapText="0"/>
    </xf>
    <xf borderId="3" fillId="0" fontId="22" numFmtId="0" xfId="0" applyAlignment="1" applyBorder="1" applyFont="1">
      <alignment horizontal="left" shrinkToFit="0" vertical="center" wrapText="1"/>
    </xf>
    <xf borderId="3" fillId="0" fontId="22" numFmtId="3" xfId="0" applyAlignment="1" applyBorder="1" applyFont="1" applyNumberFormat="1">
      <alignment shrinkToFit="0" vertical="center" wrapText="1"/>
    </xf>
    <xf borderId="0" fillId="0" fontId="12" numFmtId="0" xfId="0" applyAlignment="1" applyFont="1">
      <alignment shrinkToFit="0" vertical="center" wrapText="1"/>
    </xf>
    <xf borderId="3" fillId="4" fontId="11" numFmtId="3" xfId="0" applyAlignment="1" applyBorder="1" applyFont="1" applyNumberFormat="1">
      <alignment shrinkToFit="0" vertical="center" wrapText="1"/>
    </xf>
    <xf borderId="3" fillId="0" fontId="24" numFmtId="0" xfId="0" applyAlignment="1" applyBorder="1" applyFont="1">
      <alignment horizontal="left" shrinkToFit="0" vertical="center" wrapText="1"/>
    </xf>
    <xf borderId="3" fillId="0" fontId="23" numFmtId="3" xfId="0" applyAlignment="1" applyBorder="1" applyFont="1" applyNumberFormat="1">
      <alignment shrinkToFit="0" vertical="center" wrapText="1"/>
    </xf>
    <xf borderId="23" fillId="4" fontId="12" numFmtId="1" xfId="0" applyAlignment="1" applyBorder="1" applyFont="1" applyNumberFormat="1">
      <alignment horizontal="center" shrinkToFit="0" vertical="center" wrapText="1"/>
    </xf>
    <xf borderId="3" fillId="0" fontId="36" numFmtId="0" xfId="0" applyAlignment="1" applyBorder="1" applyFont="1">
      <alignment horizontal="left" shrinkToFit="0" vertical="center" wrapText="1"/>
    </xf>
    <xf borderId="3" fillId="0" fontId="1" numFmtId="3" xfId="0" applyAlignment="1" applyBorder="1" applyFont="1" applyNumberFormat="1">
      <alignment shrinkToFit="0" vertical="center" wrapText="1"/>
    </xf>
    <xf borderId="0" fillId="0" fontId="23" numFmtId="0" xfId="0" applyAlignment="1" applyFont="1">
      <alignment horizontal="left" shrinkToFit="0" vertical="bottom" wrapText="1"/>
    </xf>
    <xf borderId="0" fillId="0" fontId="23" numFmtId="3" xfId="0" applyAlignment="1" applyFont="1" applyNumberFormat="1">
      <alignment shrinkToFit="0" vertical="bottom" wrapText="1"/>
    </xf>
    <xf borderId="23" fillId="0" fontId="3" numFmtId="1" xfId="0" applyAlignment="1" applyBorder="1" applyFont="1" applyNumberFormat="1">
      <alignment horizontal="center" shrinkToFit="0" vertical="center" wrapText="0"/>
    </xf>
    <xf borderId="0" fillId="0" fontId="36" numFmtId="3" xfId="0" applyAlignment="1" applyFont="1" applyNumberFormat="1">
      <alignment shrinkToFit="0" vertical="center" wrapText="1"/>
    </xf>
    <xf borderId="0" fillId="0" fontId="38" numFmtId="3" xfId="0" applyAlignment="1" applyFont="1" applyNumberFormat="1">
      <alignment shrinkToFit="0" vertical="center" wrapText="1"/>
    </xf>
    <xf borderId="3" fillId="0" fontId="36" numFmtId="0" xfId="0" applyAlignment="1" applyBorder="1" applyFont="1">
      <alignment horizontal="center" shrinkToFit="0" vertical="bottom" wrapText="0"/>
    </xf>
    <xf borderId="9" fillId="0" fontId="36" numFmtId="3" xfId="0" applyAlignment="1" applyBorder="1" applyFont="1" applyNumberFormat="1">
      <alignment shrinkToFit="0" vertical="center" wrapText="1"/>
    </xf>
    <xf borderId="3" fillId="0" fontId="36" numFmtId="0" xfId="0" applyAlignment="1" applyBorder="1" applyFont="1">
      <alignment horizontal="left" shrinkToFit="0" vertical="top" wrapText="1"/>
    </xf>
    <xf borderId="3" fillId="0" fontId="1" numFmtId="0" xfId="0" applyAlignment="1" applyBorder="1" applyFont="1">
      <alignment horizontal="left" shrinkToFit="0" vertical="center" wrapText="1"/>
    </xf>
    <xf borderId="3" fillId="0" fontId="36" numFmtId="0" xfId="0" applyAlignment="1" applyBorder="1" applyFont="1">
      <alignment horizontal="left" shrinkToFit="0" vertical="center" wrapText="0"/>
    </xf>
    <xf borderId="3" fillId="0" fontId="11" numFmtId="0" xfId="0" applyAlignment="1" applyBorder="1" applyFont="1">
      <alignment horizontal="left" shrinkToFit="0" vertical="center" wrapText="1"/>
    </xf>
    <xf borderId="3" fillId="0" fontId="11" numFmtId="3" xfId="0" applyAlignment="1" applyBorder="1" applyFont="1" applyNumberFormat="1">
      <alignment shrinkToFit="0" vertical="center" wrapText="1"/>
    </xf>
    <xf borderId="23" fillId="4" fontId="12" numFmtId="165" xfId="0" applyAlignment="1" applyBorder="1" applyFont="1" applyNumberFormat="1">
      <alignment horizontal="center" shrinkToFit="0" vertical="top" wrapText="1"/>
    </xf>
    <xf borderId="3" fillId="4" fontId="12" numFmtId="0" xfId="0" applyAlignment="1" applyBorder="1" applyFont="1">
      <alignment horizontal="center" shrinkToFit="0" vertical="top" wrapText="0"/>
    </xf>
    <xf borderId="3" fillId="0" fontId="23" numFmtId="0" xfId="0" applyAlignment="1" applyBorder="1" applyFont="1">
      <alignment horizontal="left" shrinkToFit="0" vertical="center" wrapText="1"/>
    </xf>
    <xf borderId="1" fillId="4" fontId="25" numFmtId="0" xfId="0" applyAlignment="1" applyBorder="1" applyFont="1">
      <alignment horizontal="left" shrinkToFit="0" vertical="bottom" wrapText="0"/>
    </xf>
    <xf borderId="1" fillId="4" fontId="26" numFmtId="0" xfId="0" applyAlignment="1" applyBorder="1" applyFont="1">
      <alignment horizontal="left" shrinkToFit="0" vertical="bottom" wrapText="0"/>
    </xf>
    <xf borderId="3" fillId="0" fontId="6" numFmtId="0" xfId="0" applyAlignment="1" applyBorder="1" applyFont="1">
      <alignment shrinkToFit="0" vertical="center" wrapText="1"/>
    </xf>
    <xf borderId="3" fillId="0" fontId="12" numFmtId="3" xfId="0" applyAlignment="1" applyBorder="1" applyFont="1" applyNumberFormat="1">
      <alignment horizontal="right" shrinkToFit="0" vertical="center" wrapText="1"/>
    </xf>
    <xf borderId="0" fillId="0" fontId="46" numFmtId="0" xfId="0" applyAlignment="1" applyFont="1">
      <alignment shrinkToFit="0" vertical="bottom" wrapText="1"/>
    </xf>
    <xf borderId="0" fillId="0" fontId="17" numFmtId="3" xfId="0" applyAlignment="1" applyFont="1" applyNumberFormat="1">
      <alignment shrinkToFit="0" vertical="bottom" wrapText="0"/>
    </xf>
    <xf borderId="0" fillId="0" fontId="2" numFmtId="3" xfId="0" applyAlignment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bottom" wrapText="0"/>
    </xf>
    <xf borderId="0" fillId="0" fontId="47" numFmtId="0" xfId="0" applyAlignment="1" applyFont="1">
      <alignment horizontal="left" shrinkToFit="0" vertical="bottom" wrapText="0"/>
    </xf>
    <xf borderId="1" fillId="4" fontId="42" numFmtId="0" xfId="0" applyAlignment="1" applyBorder="1" applyFont="1">
      <alignment horizontal="left" shrinkToFit="0" vertical="bottom" wrapText="0"/>
    </xf>
    <xf borderId="3" fillId="0" fontId="3" numFmtId="2" xfId="0" applyAlignment="1" applyBorder="1" applyFont="1" applyNumberFormat="1">
      <alignment horizontal="center" shrinkToFit="0" vertical="bottom" wrapText="0"/>
    </xf>
    <xf borderId="3" fillId="0" fontId="3" numFmtId="1" xfId="0" applyAlignment="1" applyBorder="1" applyFont="1" applyNumberFormat="1">
      <alignment horizontal="center" shrinkToFit="0" vertical="bottom" wrapText="0"/>
    </xf>
    <xf borderId="25" fillId="0" fontId="3" numFmtId="1" xfId="0" applyAlignment="1" applyBorder="1" applyFont="1" applyNumberFormat="1">
      <alignment horizontal="center"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4" fillId="0" fontId="3" numFmtId="167" xfId="0" applyAlignment="1" applyBorder="1" applyFont="1" applyNumberFormat="1">
      <alignment horizontal="center" shrinkToFit="0" vertical="center" wrapText="1"/>
    </xf>
    <xf borderId="3" fillId="0" fontId="3" numFmtId="0" xfId="0" applyAlignment="1" applyBorder="1" applyFont="1">
      <alignment horizontal="left" shrinkToFit="0" vertical="center" wrapText="1"/>
    </xf>
    <xf borderId="26" fillId="0" fontId="12" numFmtId="0" xfId="0" applyAlignment="1" applyBorder="1" applyFont="1">
      <alignment horizontal="center" shrinkToFit="0" vertical="center" wrapText="1"/>
    </xf>
    <xf borderId="27" fillId="0" fontId="12" numFmtId="0" xfId="0" applyAlignment="1" applyBorder="1" applyFont="1">
      <alignment horizontal="center" shrinkToFit="0" vertical="center" wrapText="0"/>
    </xf>
    <xf borderId="28" fillId="0" fontId="12" numFmtId="3" xfId="0" applyAlignment="1" applyBorder="1" applyFont="1" applyNumberFormat="1">
      <alignment horizontal="center" shrinkToFit="0" vertical="center" wrapText="0"/>
    </xf>
    <xf borderId="26" fillId="0" fontId="12" numFmtId="3" xfId="0" applyAlignment="1" applyBorder="1" applyFont="1" applyNumberFormat="1">
      <alignment horizontal="center" shrinkToFit="0" vertical="center" wrapText="0"/>
    </xf>
    <xf borderId="0" fillId="0" fontId="25" numFmtId="0" xfId="0" applyAlignment="1" applyFont="1">
      <alignment horizontal="center" shrinkToFit="0" vertical="center" wrapText="0"/>
    </xf>
    <xf borderId="0" fillId="0" fontId="26" numFmtId="0" xfId="0" applyAlignment="1" applyFont="1">
      <alignment horizontal="center" shrinkToFit="0" vertical="center" wrapText="0"/>
    </xf>
    <xf borderId="0" fillId="0" fontId="7" numFmtId="0" xfId="0" applyAlignment="1" applyFont="1">
      <alignment shrinkToFit="0" vertical="center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vertical="bottom" wrapText="1"/>
    </xf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shrinkToFit="0" vertical="bottom" wrapText="1"/>
    </xf>
    <xf borderId="0" fillId="0" fontId="48" numFmtId="0" xfId="0" applyAlignment="1" applyFont="1">
      <alignment shrinkToFit="0" vertical="bottom" wrapText="0"/>
    </xf>
    <xf borderId="0" fillId="0" fontId="49" numFmtId="0" xfId="0" applyAlignment="1" applyFont="1">
      <alignment horizontal="center" shrinkToFit="0" vertical="center" wrapText="1"/>
    </xf>
    <xf borderId="0" fillId="0" fontId="49" numFmtId="0" xfId="0" applyAlignment="1" applyFont="1">
      <alignment shrinkToFit="0" vertical="center" wrapText="1"/>
    </xf>
    <xf borderId="0" fillId="0" fontId="50" numFmtId="0" xfId="0" applyAlignment="1" applyFont="1">
      <alignment horizontal="center" shrinkToFit="0" vertical="center" wrapText="1"/>
    </xf>
    <xf borderId="2" fillId="0" fontId="2" numFmtId="0" xfId="0" applyAlignment="1" applyBorder="1" applyFont="1">
      <alignment shrinkToFit="0" vertical="bottom" wrapText="0"/>
    </xf>
    <xf borderId="0" fillId="0" fontId="51" numFmtId="0" xfId="0" applyAlignment="1" applyFont="1">
      <alignment horizontal="center" shrinkToFit="0" vertical="center" wrapText="1"/>
    </xf>
    <xf borderId="0" fillId="0" fontId="52" numFmtId="0" xfId="0" applyAlignment="1" applyFont="1">
      <alignment horizontal="center" shrinkToFit="0" vertical="center" wrapText="1"/>
    </xf>
    <xf borderId="4" fillId="0" fontId="52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29" fillId="0" fontId="15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top" wrapText="1"/>
    </xf>
    <xf borderId="3" fillId="0" fontId="3" numFmtId="0" xfId="0" applyAlignment="1" applyBorder="1" applyFont="1">
      <alignment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shrinkToFit="0" vertical="center" wrapText="1"/>
    </xf>
    <xf borderId="3" fillId="0" fontId="52" numFmtId="0" xfId="0" applyAlignment="1" applyBorder="1" applyFont="1">
      <alignment horizontal="center" shrinkToFit="0" vertical="center" wrapText="1"/>
    </xf>
    <xf borderId="3" fillId="0" fontId="32" numFmtId="3" xfId="0" applyAlignment="1" applyBorder="1" applyFont="1" applyNumberFormat="1">
      <alignment shrinkToFit="0" vertical="center" wrapText="1"/>
    </xf>
    <xf borderId="3" fillId="0" fontId="12" numFmtId="3" xfId="0" applyAlignment="1" applyBorder="1" applyFont="1" applyNumberFormat="1">
      <alignment horizontal="center" shrinkToFit="0" vertical="center" wrapText="1"/>
    </xf>
    <xf borderId="3" fillId="0" fontId="12" numFmtId="2" xfId="0" applyAlignment="1" applyBorder="1" applyFont="1" applyNumberForma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bottom" wrapText="1"/>
    </xf>
    <xf borderId="3" fillId="0" fontId="12" numFmtId="49" xfId="0" applyAlignment="1" applyBorder="1" applyFont="1" applyNumberFormat="1">
      <alignment horizontal="center" shrinkToFit="0" vertical="center" wrapText="1"/>
    </xf>
    <xf borderId="3" fillId="0" fontId="12" numFmtId="1" xfId="0" applyAlignment="1" applyBorder="1" applyFont="1" applyNumberFormat="1">
      <alignment horizontal="center" shrinkToFit="0" vertical="center" wrapText="1"/>
    </xf>
    <xf borderId="0" fillId="0" fontId="53" numFmtId="49" xfId="0" applyAlignment="1" applyFont="1" applyNumberFormat="1">
      <alignment horizontal="center" shrinkToFit="0" vertical="center" wrapText="1"/>
    </xf>
    <xf borderId="3" fillId="0" fontId="3" numFmtId="1" xfId="0" applyAlignment="1" applyBorder="1" applyFont="1" applyNumberFormat="1">
      <alignment horizontal="center" shrinkToFit="0" vertical="center" wrapText="1"/>
    </xf>
    <xf borderId="3" fillId="0" fontId="12" numFmtId="0" xfId="0" applyAlignment="1" applyBorder="1" applyFont="1">
      <alignment horizontal="left" shrinkToFit="0" vertical="center" wrapText="1"/>
    </xf>
    <xf borderId="3" fillId="0" fontId="54" numFmtId="1" xfId="0" applyAlignment="1" applyBorder="1" applyFont="1" applyNumberFormat="1">
      <alignment horizontal="center" shrinkToFit="0" vertical="center" wrapText="1"/>
    </xf>
    <xf borderId="0" fillId="0" fontId="3" numFmtId="49" xfId="0" applyAlignment="1" applyFont="1" applyNumberFormat="1">
      <alignment horizontal="center" shrinkToFit="0" vertical="center" wrapText="1"/>
    </xf>
    <xf borderId="30" fillId="0" fontId="55" numFmtId="0" xfId="0" applyAlignment="1" applyBorder="1" applyFont="1">
      <alignment horizontal="left" shrinkToFit="0" vertical="center" wrapText="1"/>
    </xf>
    <xf borderId="30" fillId="0" fontId="15" numFmtId="0" xfId="0" applyBorder="1" applyFont="1"/>
    <xf borderId="0" fillId="0" fontId="56" numFmtId="0" xfId="0" applyAlignment="1" applyFont="1">
      <alignment horizontal="center" shrinkToFit="0" vertical="center" wrapText="1"/>
    </xf>
    <xf borderId="0" fillId="0" fontId="57" numFmtId="0" xfId="0" applyAlignment="1" applyFont="1">
      <alignment shrinkToFit="0" vertical="center" wrapText="1"/>
    </xf>
    <xf borderId="0" fillId="0" fontId="2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center" shrinkToFit="0" vertical="top" wrapText="1"/>
    </xf>
    <xf borderId="2" fillId="0" fontId="53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31" fillId="3" fontId="3" numFmtId="0" xfId="0" applyAlignment="1" applyBorder="1" applyFont="1">
      <alignment horizontal="center" shrinkToFit="0" vertical="center" wrapText="1"/>
    </xf>
    <xf borderId="3" fillId="4" fontId="12" numFmtId="0" xfId="0" applyAlignment="1" applyBorder="1" applyFont="1">
      <alignment horizontal="center" shrinkToFit="0" vertical="center" wrapText="1"/>
    </xf>
    <xf borderId="3" fillId="4" fontId="12" numFmtId="164" xfId="0" applyAlignment="1" applyBorder="1" applyFont="1" applyNumberFormat="1">
      <alignment horizontal="center" shrinkToFit="0" vertical="top" wrapText="1"/>
    </xf>
    <xf borderId="31" fillId="4" fontId="12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shrinkToFit="0" vertical="bottom" wrapText="0"/>
    </xf>
    <xf borderId="3" fillId="4" fontId="12" numFmtId="164" xfId="0" applyAlignment="1" applyBorder="1" applyFont="1" applyNumberFormat="1">
      <alignment horizontal="center" shrinkToFit="0" vertical="center" wrapText="0"/>
    </xf>
    <xf borderId="3" fillId="0" fontId="3" numFmtId="164" xfId="0" applyAlignment="1" applyBorder="1" applyFont="1" applyNumberFormat="1">
      <alignment horizontal="center" shrinkToFit="0" vertical="bottom" wrapText="0"/>
    </xf>
    <xf borderId="3" fillId="0" fontId="3" numFmtId="164" xfId="0" applyAlignment="1" applyBorder="1" applyFont="1" applyNumberFormat="1">
      <alignment horizontal="center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0"/>
    </xf>
    <xf borderId="3" fillId="0" fontId="3" numFmtId="49" xfId="0" applyAlignment="1" applyBorder="1" applyFont="1" applyNumberFormat="1">
      <alignment horizontal="center" shrinkToFit="0" vertical="center" wrapText="0"/>
    </xf>
    <xf borderId="3" fillId="0" fontId="3" numFmtId="49" xfId="0" applyAlignment="1" applyBorder="1" applyFont="1" applyNumberFormat="1">
      <alignment shrinkToFit="0" vertical="center" wrapText="1"/>
    </xf>
    <xf borderId="3" fillId="0" fontId="3" numFmtId="166" xfId="0" applyAlignment="1" applyBorder="1" applyFont="1" applyNumberFormat="1">
      <alignment shrinkToFit="0" vertical="center" wrapText="1"/>
    </xf>
    <xf borderId="3" fillId="0" fontId="3" numFmtId="167" xfId="0" applyAlignment="1" applyBorder="1" applyFont="1" applyNumberFormat="1">
      <alignment shrinkToFit="0" vertical="center" wrapText="1"/>
    </xf>
    <xf borderId="3" fillId="4" fontId="12" numFmtId="0" xfId="0" applyAlignment="1" applyBorder="1" applyFont="1">
      <alignment shrinkToFit="0" vertical="center" wrapText="1"/>
    </xf>
    <xf borderId="3" fillId="4" fontId="12" numFmtId="164" xfId="0" applyAlignment="1" applyBorder="1" applyFont="1" applyNumberFormat="1">
      <alignment horizontal="center" shrinkToFit="0" vertical="center" wrapText="1"/>
    </xf>
    <xf borderId="3" fillId="3" fontId="3" numFmtId="164" xfId="0" applyAlignment="1" applyBorder="1" applyFont="1" applyNumberFormat="1">
      <alignment horizontal="center" shrinkToFit="0" vertical="center" wrapText="1"/>
    </xf>
    <xf borderId="3" fillId="3" fontId="3" numFmtId="3" xfId="0" applyAlignment="1" applyBorder="1" applyFont="1" applyNumberFormat="1">
      <alignment horizontal="center" shrinkToFit="0" vertical="center" wrapText="0"/>
    </xf>
    <xf borderId="3" fillId="3" fontId="3" numFmtId="4" xfId="0" applyAlignment="1" applyBorder="1" applyFont="1" applyNumberFormat="1">
      <alignment horizontal="center" shrinkToFit="0" vertical="center" wrapText="0"/>
    </xf>
    <xf borderId="1" fillId="3" fontId="17" numFmtId="0" xfId="0" applyAlignment="1" applyBorder="1" applyFont="1">
      <alignment shrinkToFit="0" vertical="bottom" wrapText="0"/>
    </xf>
    <xf borderId="1" fillId="3" fontId="2" numFmtId="0" xfId="0" applyAlignment="1" applyBorder="1" applyFont="1">
      <alignment shrinkToFit="0" vertical="bottom" wrapText="0"/>
    </xf>
    <xf borderId="3" fillId="4" fontId="12" numFmtId="0" xfId="0" applyAlignment="1" applyBorder="1" applyFont="1">
      <alignment horizontal="left" shrinkToFit="0" vertical="center" wrapText="1"/>
    </xf>
    <xf borderId="3" fillId="0" fontId="3" numFmtId="1" xfId="0" applyAlignment="1" applyBorder="1" applyFont="1" applyNumberFormat="1">
      <alignment horizontal="center" shrinkToFit="0" vertical="center" wrapText="0"/>
    </xf>
    <xf borderId="23" fillId="0" fontId="12" numFmtId="165" xfId="0" applyAlignment="1" applyBorder="1" applyFont="1" applyNumberFormat="1">
      <alignment horizontal="center" shrinkToFit="0" vertical="center" wrapText="1"/>
    </xf>
    <xf borderId="3" fillId="0" fontId="12" numFmtId="0" xfId="0" applyAlignment="1" applyBorder="1" applyFont="1">
      <alignment horizontal="center" shrinkToFit="0" vertical="center" wrapText="0"/>
    </xf>
    <xf borderId="3" fillId="0" fontId="12" numFmtId="0" xfId="0" applyAlignment="1" applyBorder="1" applyFont="1">
      <alignment horizontal="left" shrinkToFit="0" vertical="top" wrapText="1"/>
    </xf>
    <xf borderId="3" fillId="0" fontId="12" numFmtId="164" xfId="0" applyAlignment="1" applyBorder="1" applyFont="1" applyNumberFormat="1">
      <alignment horizontal="center" shrinkToFit="0" vertical="center" wrapText="1"/>
    </xf>
    <xf borderId="3" fillId="0" fontId="12" numFmtId="164" xfId="0" applyAlignment="1" applyBorder="1" applyFont="1" applyNumberFormat="1">
      <alignment horizontal="center" shrinkToFit="0" vertical="center" wrapText="0"/>
    </xf>
    <xf borderId="8" fillId="0" fontId="12" numFmtId="1" xfId="0" applyAlignment="1" applyBorder="1" applyFont="1" applyNumberFormat="1">
      <alignment horizontal="center" shrinkToFit="0" vertical="center" wrapText="1"/>
    </xf>
    <xf borderId="3" fillId="4" fontId="3" numFmtId="164" xfId="0" applyAlignment="1" applyBorder="1" applyFont="1" applyNumberFormat="1">
      <alignment horizontal="center" shrinkToFit="0" vertical="center" wrapText="0"/>
    </xf>
    <xf borderId="3" fillId="4" fontId="3" numFmtId="164" xfId="0" applyAlignment="1" applyBorder="1" applyFont="1" applyNumberFormat="1">
      <alignment horizontal="center" shrinkToFit="0" vertical="center" wrapText="1"/>
    </xf>
    <xf borderId="3" fillId="4" fontId="3" numFmtId="3" xfId="0" applyAlignment="1" applyBorder="1" applyFont="1" applyNumberFormat="1">
      <alignment horizontal="center" shrinkToFit="0" vertical="center" wrapText="0"/>
    </xf>
    <xf borderId="6" fillId="0" fontId="12" numFmtId="0" xfId="0" applyAlignment="1" applyBorder="1" applyFont="1">
      <alignment horizontal="center" shrinkToFit="0" vertical="center" wrapText="0"/>
    </xf>
    <xf borderId="0" fillId="0" fontId="3" numFmtId="165" xfId="0" applyAlignment="1" applyFont="1" applyNumberForma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0"/>
    </xf>
    <xf borderId="0" fillId="0" fontId="12" numFmtId="165" xfId="0" applyAlignment="1" applyFont="1" applyNumberForma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left" shrinkToFit="0" vertical="top" wrapText="1"/>
    </xf>
    <xf borderId="0" fillId="0" fontId="53" numFmtId="0" xfId="0" applyAlignment="1" applyFont="1">
      <alignment horizontal="center" shrinkToFit="0" vertical="center" wrapText="1"/>
    </xf>
    <xf borderId="1" fillId="3" fontId="53" numFmtId="0" xfId="0" applyAlignment="1" applyBorder="1" applyFont="1">
      <alignment horizontal="left" shrinkToFit="0" vertical="center" wrapText="1"/>
    </xf>
    <xf borderId="1" fillId="3" fontId="58" numFmtId="0" xfId="0" applyAlignment="1" applyBorder="1" applyFont="1">
      <alignment horizontal="left" shrinkToFit="0" vertical="center" wrapText="1"/>
    </xf>
    <xf borderId="1" fillId="3" fontId="3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shrinkToFit="0" vertical="center" wrapText="0"/>
    </xf>
    <xf borderId="0" fillId="0" fontId="17" numFmtId="0" xfId="0" applyAlignment="1" applyFont="1">
      <alignment horizontal="left" shrinkToFit="0" vertical="bottom" wrapText="0"/>
    </xf>
    <xf borderId="0" fillId="0" fontId="53" numFmtId="0" xfId="0" applyAlignment="1" applyFont="1">
      <alignment horizontal="center" shrinkToFit="0" vertical="bottom" wrapText="0"/>
    </xf>
    <xf borderId="0" fillId="0" fontId="53" numFmtId="0" xfId="0" applyAlignment="1" applyFont="1">
      <alignment horizontal="center" shrinkToFit="0" vertical="top" wrapText="0"/>
    </xf>
    <xf borderId="4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center" wrapText="0"/>
    </xf>
    <xf borderId="3" fillId="4" fontId="11" numFmtId="165" xfId="0" applyAlignment="1" applyBorder="1" applyFont="1" applyNumberFormat="1">
      <alignment horizontal="center" shrinkToFit="0" vertical="center" wrapText="1"/>
    </xf>
    <xf borderId="3" fillId="4" fontId="11" numFmtId="0" xfId="0" applyAlignment="1" applyBorder="1" applyFont="1">
      <alignment horizontal="center" shrinkToFit="0" vertical="center" wrapText="0"/>
    </xf>
    <xf borderId="6" fillId="4" fontId="11" numFmtId="0" xfId="0" applyAlignment="1" applyBorder="1" applyFont="1">
      <alignment horizontal="center" shrinkToFit="0" vertical="top" wrapText="1"/>
    </xf>
    <xf borderId="3" fillId="4" fontId="18" numFmtId="3" xfId="0" applyAlignment="1" applyBorder="1" applyFont="1" applyNumberFormat="1">
      <alignment shrinkToFit="0" vertical="center" wrapText="0"/>
    </xf>
    <xf borderId="3" fillId="4" fontId="18" numFmtId="3" xfId="0" applyAlignment="1" applyBorder="1" applyFont="1" applyNumberFormat="1">
      <alignment horizontal="center" shrinkToFit="0" vertical="center" wrapText="0"/>
    </xf>
    <xf borderId="3" fillId="0" fontId="1" numFmtId="49" xfId="0" applyAlignment="1" applyBorder="1" applyFont="1" applyNumberFormat="1">
      <alignment horizontal="center" shrinkToFit="0" vertical="center" wrapText="1"/>
    </xf>
    <xf borderId="3" fillId="0" fontId="18" numFmtId="3" xfId="0" applyAlignment="1" applyBorder="1" applyFont="1" applyNumberFormat="1">
      <alignment horizontal="center" shrinkToFit="0" vertical="center" wrapText="0"/>
    </xf>
    <xf borderId="3" fillId="0" fontId="36" numFmtId="3" xfId="0" applyAlignment="1" applyBorder="1" applyFont="1" applyNumberFormat="1">
      <alignment horizontal="center" shrinkToFit="0" vertical="center" wrapText="0"/>
    </xf>
    <xf borderId="3" fillId="0" fontId="1" numFmtId="0" xfId="0" applyAlignment="1" applyBorder="1" applyFont="1">
      <alignment horizontal="center" shrinkToFit="0" vertical="center" wrapText="0"/>
    </xf>
    <xf borderId="3" fillId="0" fontId="1" numFmtId="49" xfId="0" applyAlignment="1" applyBorder="1" applyFont="1" applyNumberFormat="1">
      <alignment horizontal="center" shrinkToFit="0" vertical="center" wrapText="0"/>
    </xf>
    <xf borderId="3" fillId="0" fontId="1" numFmtId="166" xfId="0" applyAlignment="1" applyBorder="1" applyFont="1" applyNumberFormat="1">
      <alignment horizontal="center" shrinkToFit="0" vertical="center" wrapText="1"/>
    </xf>
    <xf borderId="3" fillId="0" fontId="1" numFmtId="167" xfId="0" applyAlignment="1" applyBorder="1" applyFont="1" applyNumberFormat="1">
      <alignment horizontal="center" shrinkToFit="0" vertical="center" wrapText="1"/>
    </xf>
    <xf borderId="3" fillId="3" fontId="1" numFmtId="0" xfId="0" applyAlignment="1" applyBorder="1" applyFont="1">
      <alignment horizontal="left" shrinkToFit="0" vertical="top" wrapText="1"/>
    </xf>
    <xf borderId="4" fillId="0" fontId="1" numFmtId="0" xfId="0" applyAlignment="1" applyBorder="1" applyFont="1">
      <alignment horizontal="left" shrinkToFit="0" vertical="center" wrapText="1"/>
    </xf>
    <xf borderId="4" fillId="0" fontId="1" numFmtId="3" xfId="0" applyAlignment="1" applyBorder="1" applyFont="1" applyNumberFormat="1">
      <alignment horizontal="left" shrinkToFit="0" vertical="center" wrapText="1"/>
    </xf>
    <xf borderId="3" fillId="0" fontId="1" numFmtId="3" xfId="0" applyAlignment="1" applyBorder="1" applyFont="1" applyNumberFormat="1">
      <alignment horizontal="center" shrinkToFit="0" vertical="center" wrapText="0"/>
    </xf>
    <xf borderId="3" fillId="0" fontId="36" numFmtId="1" xfId="0" applyAlignment="1" applyBorder="1" applyFont="1" applyNumberFormat="1">
      <alignment horizontal="left" shrinkToFit="0" vertical="center" wrapText="1"/>
    </xf>
    <xf borderId="3" fillId="0" fontId="36" numFmtId="3" xfId="0" applyAlignment="1" applyBorder="1" applyFont="1" applyNumberFormat="1">
      <alignment horizontal="left" shrinkToFit="0" vertical="center" wrapText="1"/>
    </xf>
    <xf borderId="3" fillId="0" fontId="1" numFmtId="2" xfId="0" applyAlignment="1" applyBorder="1" applyFont="1" applyNumberFormat="1">
      <alignment horizontal="center" shrinkToFit="0" vertical="center" wrapText="1"/>
    </xf>
    <xf borderId="3" fillId="0" fontId="1" numFmtId="2" xfId="0" applyAlignment="1" applyBorder="1" applyFont="1" applyNumberFormat="1">
      <alignment horizontal="left" shrinkToFit="0" vertical="center" wrapText="1"/>
    </xf>
    <xf borderId="4" fillId="0" fontId="36" numFmtId="1" xfId="0" applyAlignment="1" applyBorder="1" applyFont="1" applyNumberFormat="1">
      <alignment horizontal="left" shrinkToFit="0" vertical="center" wrapText="1"/>
    </xf>
    <xf borderId="4" fillId="0" fontId="36" numFmtId="3" xfId="0" applyAlignment="1" applyBorder="1" applyFont="1" applyNumberFormat="1">
      <alignment horizontal="center" shrinkToFit="0" vertical="center" wrapText="1"/>
    </xf>
    <xf borderId="3" fillId="0" fontId="1" numFmtId="3" xfId="0" applyAlignment="1" applyBorder="1" applyFont="1" applyNumberFormat="1">
      <alignment horizontal="center" shrinkToFit="0" vertical="center" wrapText="1"/>
    </xf>
    <xf borderId="23" fillId="0" fontId="1" numFmtId="49" xfId="0" applyAlignment="1" applyBorder="1" applyFont="1" applyNumberFormat="1">
      <alignment horizontal="center" shrinkToFit="0" vertical="center" wrapText="1"/>
    </xf>
    <xf borderId="3" fillId="3" fontId="1" numFmtId="0" xfId="0" applyAlignment="1" applyBorder="1" applyFont="1">
      <alignment horizontal="left" shrinkToFit="0" vertical="center" wrapText="1"/>
    </xf>
    <xf borderId="3" fillId="0" fontId="1" numFmtId="3" xfId="0" applyAlignment="1" applyBorder="1" applyFont="1" applyNumberFormat="1">
      <alignment horizontal="left" shrinkToFit="0" vertical="bottom" wrapText="1"/>
    </xf>
    <xf borderId="0" fillId="0" fontId="3" numFmtId="0" xfId="0" applyAlignment="1" applyFont="1">
      <alignment horizontal="center" shrinkToFit="0" vertical="bottom" wrapText="0"/>
    </xf>
    <xf borderId="0" fillId="0" fontId="3" numFmtId="3" xfId="0" applyAlignment="1" applyFont="1" applyNumberFormat="1">
      <alignment horizontal="center" shrinkToFit="0" vertical="bottom" wrapText="0"/>
    </xf>
    <xf borderId="3" fillId="0" fontId="36" numFmtId="1" xfId="0" applyAlignment="1" applyBorder="1" applyFont="1" applyNumberFormat="1">
      <alignment horizontal="center" shrinkToFit="0" vertical="center" wrapText="1"/>
    </xf>
    <xf borderId="3" fillId="4" fontId="11" numFmtId="49" xfId="0" applyAlignment="1" applyBorder="1" applyFont="1" applyNumberFormat="1">
      <alignment horizontal="center" shrinkToFit="0" vertical="center" wrapText="1"/>
    </xf>
    <xf borderId="1" fillId="4" fontId="1" numFmtId="0" xfId="0" applyAlignment="1" applyBorder="1" applyFont="1">
      <alignment shrinkToFit="0" vertical="bottom" wrapText="0"/>
    </xf>
    <xf borderId="3" fillId="4" fontId="11" numFmtId="3" xfId="0" applyAlignment="1" applyBorder="1" applyFont="1" applyNumberFormat="1">
      <alignment horizontal="center" shrinkToFit="0" vertical="center" wrapText="0"/>
    </xf>
    <xf borderId="4" fillId="0" fontId="1" numFmtId="1" xfId="0" applyAlignment="1" applyBorder="1" applyFont="1" applyNumberFormat="1">
      <alignment horizontal="left" shrinkToFit="0" vertical="center" wrapText="1"/>
    </xf>
    <xf borderId="3" fillId="0" fontId="11" numFmtId="0" xfId="0" applyAlignment="1" applyBorder="1" applyFont="1">
      <alignment horizontal="center" shrinkToFit="0" vertical="center" wrapText="0"/>
    </xf>
    <xf borderId="3" fillId="4" fontId="18" numFmtId="3" xfId="0" applyAlignment="1" applyBorder="1" applyFont="1" applyNumberFormat="1">
      <alignment horizontal="left" shrinkToFit="0" vertical="center" wrapText="1"/>
    </xf>
    <xf borderId="3" fillId="0" fontId="1" numFmtId="170" xfId="0" applyAlignment="1" applyBorder="1" applyFont="1" applyNumberFormat="1">
      <alignment horizontal="center" shrinkToFit="0" vertical="center" wrapText="1"/>
    </xf>
    <xf borderId="3" fillId="4" fontId="11" numFmtId="165" xfId="0" applyAlignment="1" applyBorder="1" applyFont="1" applyNumberFormat="1">
      <alignment horizontal="center" shrinkToFit="0" vertical="top" wrapText="1"/>
    </xf>
    <xf borderId="3" fillId="0" fontId="1" numFmtId="1" xfId="0" applyAlignment="1" applyBorder="1" applyFont="1" applyNumberFormat="1">
      <alignment horizontal="center" shrinkToFit="0" vertical="center" wrapText="0"/>
    </xf>
    <xf borderId="3" fillId="4" fontId="11" numFmtId="1" xfId="0" applyAlignment="1" applyBorder="1" applyFont="1" applyNumberFormat="1">
      <alignment horizontal="center" shrinkToFit="0" vertical="center" wrapText="1"/>
    </xf>
    <xf borderId="3" fillId="2" fontId="36" numFmtId="1" xfId="0" applyAlignment="1" applyBorder="1" applyFont="1" applyNumberFormat="1">
      <alignment horizontal="center" shrinkToFit="0" vertical="center" wrapText="1"/>
    </xf>
    <xf borderId="3" fillId="2" fontId="18" numFmtId="3" xfId="0" applyAlignment="1" applyBorder="1" applyFont="1" applyNumberFormat="1">
      <alignment shrinkToFit="0" vertical="center" wrapText="1"/>
    </xf>
    <xf borderId="4" fillId="0" fontId="36" numFmtId="3" xfId="0" applyAlignment="1" applyBorder="1" applyFont="1" applyNumberFormat="1">
      <alignment horizontal="left" shrinkToFit="0" vertical="center" wrapText="1"/>
    </xf>
    <xf borderId="6" fillId="4" fontId="11" numFmtId="0" xfId="0" applyAlignment="1" applyBorder="1" applyFont="1">
      <alignment horizontal="center" shrinkToFit="0" vertical="center" wrapText="1"/>
    </xf>
    <xf borderId="1" fillId="4" fontId="11" numFmtId="0" xfId="0" applyAlignment="1" applyBorder="1" applyFont="1">
      <alignment shrinkToFit="0" vertical="bottom" wrapText="0"/>
    </xf>
    <xf borderId="3" fillId="0" fontId="36" numFmtId="3" xfId="0" applyAlignment="1" applyBorder="1" applyFont="1" applyNumberFormat="1">
      <alignment shrinkToFit="0" vertical="top" wrapText="1"/>
    </xf>
    <xf borderId="3" fillId="0" fontId="1" numFmtId="1" xfId="0" applyAlignment="1" applyBorder="1" applyFont="1" applyNumberFormat="1">
      <alignment horizontal="left" shrinkToFit="0" vertical="center" wrapText="1"/>
    </xf>
    <xf borderId="3" fillId="0" fontId="1" numFmtId="3" xfId="0" applyAlignment="1" applyBorder="1" applyFont="1" applyNumberFormat="1">
      <alignment horizontal="left" shrinkToFit="0" vertical="center" wrapText="1"/>
    </xf>
    <xf borderId="3" fillId="0" fontId="1" numFmtId="165" xfId="0" applyAlignment="1" applyBorder="1" applyFont="1" applyNumberFormat="1">
      <alignment horizontal="center" shrinkToFit="0" vertical="center" wrapText="0"/>
    </xf>
    <xf borderId="3" fillId="0" fontId="1" numFmtId="3" xfId="0" applyAlignment="1" applyBorder="1" applyFont="1" applyNumberFormat="1">
      <alignment horizontal="left" shrinkToFit="0" vertical="top" wrapText="1"/>
    </xf>
    <xf borderId="3" fillId="0" fontId="1" numFmtId="169" xfId="0" applyAlignment="1" applyBorder="1" applyFont="1" applyNumberFormat="1">
      <alignment horizontal="center" shrinkToFit="0" vertical="center" wrapText="1"/>
    </xf>
    <xf borderId="3" fillId="4" fontId="11" numFmtId="0" xfId="0" applyAlignment="1" applyBorder="1" applyFont="1">
      <alignment horizontal="center" shrinkToFit="0" vertical="top" wrapText="1"/>
    </xf>
    <xf borderId="3" fillId="4" fontId="1" numFmtId="0" xfId="0" applyAlignment="1" applyBorder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shrinkToFit="0" vertical="top" wrapText="0"/>
    </xf>
    <xf borderId="3" fillId="0" fontId="1" numFmtId="164" xfId="0" applyAlignment="1" applyBorder="1" applyFont="1" applyNumberFormat="1">
      <alignment horizontal="center" shrinkToFit="0" vertical="center" wrapText="0"/>
    </xf>
    <xf borderId="3" fillId="0" fontId="11" numFmtId="3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shrinkToFit="0" vertical="bottom" wrapText="0"/>
    </xf>
    <xf borderId="1" fillId="3" fontId="1" numFmtId="49" xfId="0" applyAlignment="1" applyBorder="1" applyFont="1" applyNumberFormat="1">
      <alignment horizontal="left" shrinkToFit="0" vertical="top" wrapText="1"/>
    </xf>
    <xf borderId="0" fillId="0" fontId="1" numFmtId="0" xfId="0" applyAlignment="1" applyFont="1">
      <alignment horizontal="center" shrinkToFit="0" vertical="bottom" wrapText="0"/>
    </xf>
    <xf borderId="1" fillId="3" fontId="1" numFmtId="0" xfId="0" applyAlignment="1" applyBorder="1" applyFont="1">
      <alignment horizontal="left" shrinkToFit="0" vertical="center" wrapText="1"/>
    </xf>
    <xf borderId="32" fillId="3" fontId="11" numFmtId="0" xfId="0" applyAlignment="1" applyBorder="1" applyFont="1">
      <alignment horizontal="center" shrinkToFit="0" vertical="bottom" wrapText="1"/>
    </xf>
    <xf borderId="33" fillId="0" fontId="15" numFmtId="0" xfId="0" applyBorder="1" applyFont="1"/>
    <xf borderId="34" fillId="0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8000"/>
    <pageSetUpPr/>
  </sheetPr>
  <sheetViews>
    <sheetView showGridLines="0" workbookViewId="0"/>
  </sheetViews>
  <sheetFormatPr customHeight="1" defaultColWidth="14.43" defaultRowHeight="15.0"/>
  <cols>
    <col customWidth="1" min="1" max="1" width="14.14"/>
    <col customWidth="1" min="2" max="2" width="131.43"/>
    <col customWidth="1" min="3" max="3" width="13.29"/>
    <col customWidth="1" min="4" max="4" width="13.14"/>
    <col customWidth="1" min="5" max="5" width="11.0"/>
    <col customWidth="1" min="6" max="6" width="10.43"/>
    <col customWidth="1" min="7" max="7" width="13.29"/>
    <col customWidth="1" min="8" max="8" width="14.0"/>
    <col customWidth="1" min="9" max="9" width="84.71"/>
    <col customWidth="1" min="10" max="28" width="9.14"/>
  </cols>
  <sheetData>
    <row r="1" ht="86.25" customHeight="1">
      <c r="A1" s="2"/>
      <c r="B1" s="3"/>
      <c r="C1" s="5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15.0" customHeight="1">
      <c r="A2" s="2"/>
      <c r="B2" s="3"/>
      <c r="C2" s="8"/>
      <c r="D2" s="8"/>
      <c r="E2" s="8"/>
      <c r="F2" s="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20.25" customHeight="1">
      <c r="A3" s="13" t="s"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0.25" customHeight="1">
      <c r="A4" s="17">
        <v>2.4533E10</v>
      </c>
      <c r="C4" s="13"/>
      <c r="D4" s="13"/>
      <c r="E4" s="13"/>
      <c r="F4" s="1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12.75" customHeight="1">
      <c r="A5" s="19" t="s">
        <v>5</v>
      </c>
      <c r="B5" s="20"/>
      <c r="C5" s="13"/>
      <c r="D5" s="13"/>
      <c r="E5" s="13"/>
      <c r="F5" s="1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ht="12.75" customHeight="1">
      <c r="A6" s="2"/>
      <c r="B6" s="22"/>
      <c r="C6" s="22"/>
      <c r="D6" s="22"/>
      <c r="E6" s="22"/>
      <c r="F6" s="22" t="s">
        <v>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ht="31.5" customHeight="1">
      <c r="A7" s="24" t="s">
        <v>7</v>
      </c>
      <c r="B7" s="24" t="s">
        <v>8</v>
      </c>
      <c r="C7" s="24" t="s">
        <v>10</v>
      </c>
      <c r="D7" s="24" t="s">
        <v>12</v>
      </c>
      <c r="E7" s="27" t="s">
        <v>14</v>
      </c>
      <c r="F7" s="2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ht="53.25" customHeight="1">
      <c r="A8" s="24"/>
      <c r="B8" s="24"/>
      <c r="C8" s="24"/>
      <c r="D8" s="24"/>
      <c r="E8" s="24" t="s">
        <v>18</v>
      </c>
      <c r="F8" s="32" t="s">
        <v>19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ht="15.0" customHeight="1">
      <c r="A9" s="35">
        <v>1.0</v>
      </c>
      <c r="B9" s="35">
        <v>2.0</v>
      </c>
      <c r="C9" s="35">
        <v>3.0</v>
      </c>
      <c r="D9" s="35">
        <v>4.0</v>
      </c>
      <c r="E9" s="35">
        <v>5.0</v>
      </c>
      <c r="F9" s="35">
        <v>6.0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ht="19.5" customHeight="1">
      <c r="A10" s="39">
        <v>1.0E7</v>
      </c>
      <c r="B10" s="40" t="s">
        <v>21</v>
      </c>
      <c r="C10" s="51">
        <f t="shared" ref="C10:C105" si="2">SUM(D10+E10)</f>
        <v>65281800</v>
      </c>
      <c r="D10" s="54">
        <f t="shared" ref="D10:F10" si="1">SUM(D11+D19+D21+D26+D32+D34+D36+D38+D57)</f>
        <v>65231300</v>
      </c>
      <c r="E10" s="54">
        <f t="shared" si="1"/>
        <v>50500</v>
      </c>
      <c r="F10" s="54">
        <f t="shared" si="1"/>
        <v>0</v>
      </c>
      <c r="G10" s="56"/>
      <c r="H10" s="58"/>
      <c r="I10" s="59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</row>
    <row r="11" ht="15.0" customHeight="1">
      <c r="A11" s="61">
        <v>1.1E7</v>
      </c>
      <c r="B11" s="62" t="s">
        <v>31</v>
      </c>
      <c r="C11" s="64">
        <f t="shared" si="2"/>
        <v>49306000</v>
      </c>
      <c r="D11" s="66">
        <f t="shared" ref="D11:F11" si="3">SUM(D12+D17)</f>
        <v>49306000</v>
      </c>
      <c r="E11" s="66">
        <f t="shared" si="3"/>
        <v>0</v>
      </c>
      <c r="F11" s="66">
        <f t="shared" si="3"/>
        <v>0</v>
      </c>
      <c r="G11" s="69"/>
      <c r="H11" s="71"/>
      <c r="I11" s="72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ht="15.0" customHeight="1">
      <c r="A12" s="75">
        <v>1.101E7</v>
      </c>
      <c r="B12" s="77" t="s">
        <v>32</v>
      </c>
      <c r="C12" s="78">
        <f t="shared" si="2"/>
        <v>49277000</v>
      </c>
      <c r="D12" s="81">
        <f t="shared" ref="D12:F12" si="4">SUM(D13:D16)</f>
        <v>49277000</v>
      </c>
      <c r="E12" s="81">
        <f t="shared" si="4"/>
        <v>0</v>
      </c>
      <c r="F12" s="81">
        <f t="shared" si="4"/>
        <v>0</v>
      </c>
      <c r="G12" s="87"/>
      <c r="H12" s="89"/>
      <c r="I12" s="91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ht="30.0" customHeight="1">
      <c r="A13" s="35">
        <v>1.10101E7</v>
      </c>
      <c r="B13" s="94" t="s">
        <v>35</v>
      </c>
      <c r="C13" s="96">
        <f t="shared" si="2"/>
        <v>47020000</v>
      </c>
      <c r="D13" s="98">
        <v>4.702E7</v>
      </c>
      <c r="E13" s="100"/>
      <c r="F13" s="100"/>
      <c r="G13" s="10"/>
      <c r="H13" s="102"/>
      <c r="I13" s="103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ht="30.0" customHeight="1">
      <c r="A14" s="106">
        <v>1.10102E7</v>
      </c>
      <c r="B14" s="108" t="s">
        <v>37</v>
      </c>
      <c r="C14" s="96">
        <f t="shared" si="2"/>
        <v>617000</v>
      </c>
      <c r="D14" s="100">
        <v>617000.0</v>
      </c>
      <c r="E14" s="100"/>
      <c r="F14" s="100"/>
      <c r="G14" s="10"/>
      <c r="H14" s="102"/>
      <c r="I14" s="10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ht="30.0" customHeight="1">
      <c r="A15" s="35">
        <v>1.10104E7</v>
      </c>
      <c r="B15" s="94" t="s">
        <v>41</v>
      </c>
      <c r="C15" s="96">
        <f t="shared" si="2"/>
        <v>1250000</v>
      </c>
      <c r="D15" s="100">
        <v>1250000.0</v>
      </c>
      <c r="E15" s="100"/>
      <c r="F15" s="10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ht="15.0" customHeight="1">
      <c r="A16" s="35">
        <v>1.10105E7</v>
      </c>
      <c r="B16" s="94" t="s">
        <v>45</v>
      </c>
      <c r="C16" s="96">
        <f t="shared" si="2"/>
        <v>390000</v>
      </c>
      <c r="D16" s="100">
        <v>390000.0</v>
      </c>
      <c r="E16" s="100"/>
      <c r="F16" s="100"/>
      <c r="G16" s="10"/>
      <c r="H16" s="102"/>
      <c r="I16" s="103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ht="15.0" customHeight="1">
      <c r="A17" s="75">
        <v>1.102E7</v>
      </c>
      <c r="B17" s="77" t="s">
        <v>47</v>
      </c>
      <c r="C17" s="78">
        <f t="shared" si="2"/>
        <v>29000</v>
      </c>
      <c r="D17" s="115">
        <f t="shared" ref="D17:F17" si="5">SUM(D18)</f>
        <v>29000</v>
      </c>
      <c r="E17" s="115">
        <f t="shared" si="5"/>
        <v>0</v>
      </c>
      <c r="F17" s="115">
        <f t="shared" si="5"/>
        <v>0</v>
      </c>
      <c r="G17" s="117"/>
      <c r="H17" s="89"/>
      <c r="I17" s="91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</row>
    <row r="18" ht="15.0" customHeight="1">
      <c r="A18" s="106">
        <v>1.10202E7</v>
      </c>
      <c r="B18" s="121" t="s">
        <v>50</v>
      </c>
      <c r="C18" s="96">
        <f t="shared" si="2"/>
        <v>29000</v>
      </c>
      <c r="D18" s="122">
        <v>29000.0</v>
      </c>
      <c r="E18" s="122"/>
      <c r="F18" s="122"/>
      <c r="G18" s="123"/>
      <c r="H18" s="102"/>
      <c r="I18" s="10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</row>
    <row r="19" ht="15.0" hidden="1" customHeight="1">
      <c r="A19" s="35">
        <v>1.2E7</v>
      </c>
      <c r="B19" s="94" t="s">
        <v>56</v>
      </c>
      <c r="C19" s="125">
        <f t="shared" si="2"/>
        <v>0</v>
      </c>
      <c r="D19" s="122"/>
      <c r="E19" s="122"/>
      <c r="F19" s="122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</row>
    <row r="20" ht="15.0" hidden="1" customHeight="1">
      <c r="A20" s="35" t="s">
        <v>59</v>
      </c>
      <c r="B20" s="94" t="s">
        <v>59</v>
      </c>
      <c r="C20" s="125">
        <f t="shared" si="2"/>
        <v>0</v>
      </c>
      <c r="D20" s="122"/>
      <c r="E20" s="122"/>
      <c r="F20" s="122"/>
      <c r="G20" s="123"/>
      <c r="H20" s="102"/>
      <c r="I20" s="10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</row>
    <row r="21" ht="15.0" customHeight="1">
      <c r="A21" s="61">
        <v>1.3E7</v>
      </c>
      <c r="B21" s="62" t="s">
        <v>61</v>
      </c>
      <c r="C21" s="64">
        <f t="shared" si="2"/>
        <v>27200</v>
      </c>
      <c r="D21" s="66">
        <f>D22+D24</f>
        <v>27200</v>
      </c>
      <c r="E21" s="66">
        <f t="shared" ref="E21:F21" si="6">E23+E25</f>
        <v>0</v>
      </c>
      <c r="F21" s="66">
        <f t="shared" si="6"/>
        <v>0</v>
      </c>
      <c r="G21" s="69"/>
      <c r="H21" s="71"/>
      <c r="I21" s="72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</row>
    <row r="22" ht="15.0" customHeight="1">
      <c r="A22" s="75">
        <v>1.301E7</v>
      </c>
      <c r="B22" s="77" t="s">
        <v>64</v>
      </c>
      <c r="C22" s="78">
        <f t="shared" si="2"/>
        <v>17200</v>
      </c>
      <c r="D22" s="135">
        <f>D23</f>
        <v>17200</v>
      </c>
      <c r="E22" s="135"/>
      <c r="F22" s="135"/>
      <c r="G22" s="117"/>
      <c r="H22" s="89"/>
      <c r="I22" s="91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</row>
    <row r="23" ht="30.0" customHeight="1">
      <c r="A23" s="106">
        <v>1.30102E7</v>
      </c>
      <c r="B23" s="140" t="s">
        <v>65</v>
      </c>
      <c r="C23" s="96">
        <f t="shared" si="2"/>
        <v>17200</v>
      </c>
      <c r="D23" s="122">
        <v>17200.0</v>
      </c>
      <c r="E23" s="122"/>
      <c r="F23" s="122"/>
      <c r="G23" s="123"/>
      <c r="H23" s="102"/>
      <c r="I23" s="10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</row>
    <row r="24" ht="15.0" customHeight="1">
      <c r="A24" s="142">
        <v>1.303E7</v>
      </c>
      <c r="B24" s="143" t="s">
        <v>68</v>
      </c>
      <c r="C24" s="78">
        <f t="shared" si="2"/>
        <v>10000</v>
      </c>
      <c r="D24" s="135">
        <f>D25</f>
        <v>10000</v>
      </c>
      <c r="E24" s="135"/>
      <c r="F24" s="135"/>
      <c r="G24" s="117"/>
      <c r="H24" s="89"/>
      <c r="I24" s="91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</row>
    <row r="25" ht="15.0" customHeight="1">
      <c r="A25" s="106">
        <v>1.30302E7</v>
      </c>
      <c r="B25" s="140" t="s">
        <v>71</v>
      </c>
      <c r="C25" s="96">
        <f t="shared" si="2"/>
        <v>10000</v>
      </c>
      <c r="D25" s="122">
        <v>10000.0</v>
      </c>
      <c r="E25" s="122"/>
      <c r="F25" s="122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</row>
    <row r="26" ht="18.75" customHeight="1">
      <c r="A26" s="61">
        <v>1.4E7</v>
      </c>
      <c r="B26" s="62" t="s">
        <v>73</v>
      </c>
      <c r="C26" s="64">
        <f t="shared" si="2"/>
        <v>1988100</v>
      </c>
      <c r="D26" s="66">
        <f>D27+D29+D31</f>
        <v>1988100</v>
      </c>
      <c r="E26" s="66">
        <f t="shared" ref="E26:F26" si="7">E28+E30+E31</f>
        <v>0</v>
      </c>
      <c r="F26" s="66">
        <f t="shared" si="7"/>
        <v>0</v>
      </c>
      <c r="G26" s="69"/>
      <c r="H26" s="71"/>
      <c r="I26" s="72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</row>
    <row r="27" ht="15.0" customHeight="1">
      <c r="A27" s="75">
        <v>1.402E7</v>
      </c>
      <c r="B27" s="77" t="s">
        <v>78</v>
      </c>
      <c r="C27" s="78">
        <f t="shared" si="2"/>
        <v>245000</v>
      </c>
      <c r="D27" s="151">
        <f>D28</f>
        <v>245000</v>
      </c>
      <c r="E27" s="135"/>
      <c r="F27" s="135"/>
      <c r="G27" s="69"/>
      <c r="H27" s="71"/>
      <c r="I27" s="72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</row>
    <row r="28" ht="15.0" customHeight="1">
      <c r="A28" s="35">
        <v>1.40219E7</v>
      </c>
      <c r="B28" s="94" t="s">
        <v>79</v>
      </c>
      <c r="C28" s="96">
        <f t="shared" si="2"/>
        <v>245000</v>
      </c>
      <c r="D28" s="155">
        <v>245000.0</v>
      </c>
      <c r="E28" s="122"/>
      <c r="F28" s="122"/>
      <c r="G28" s="69"/>
      <c r="H28" s="71"/>
      <c r="I28" s="72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</row>
    <row r="29" ht="15.0" customHeight="1">
      <c r="A29" s="75">
        <v>1.403E7</v>
      </c>
      <c r="B29" s="77" t="s">
        <v>82</v>
      </c>
      <c r="C29" s="78">
        <f t="shared" si="2"/>
        <v>943100</v>
      </c>
      <c r="D29" s="151">
        <f>D30</f>
        <v>943100</v>
      </c>
      <c r="E29" s="135"/>
      <c r="F29" s="135"/>
      <c r="G29" s="69"/>
      <c r="H29" s="71"/>
      <c r="I29" s="72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</row>
    <row r="30" ht="15.0" customHeight="1">
      <c r="A30" s="35">
        <v>1.40319E7</v>
      </c>
      <c r="B30" s="94" t="s">
        <v>79</v>
      </c>
      <c r="C30" s="96">
        <f t="shared" si="2"/>
        <v>943100</v>
      </c>
      <c r="D30" s="155">
        <v>943100.0</v>
      </c>
      <c r="E30" s="122"/>
      <c r="F30" s="122"/>
      <c r="G30" s="69"/>
      <c r="H30" s="71"/>
      <c r="I30" s="72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</row>
    <row r="31" ht="15.0" customHeight="1">
      <c r="A31" s="75">
        <v>1.404E7</v>
      </c>
      <c r="B31" s="77" t="s">
        <v>85</v>
      </c>
      <c r="C31" s="78">
        <f t="shared" si="2"/>
        <v>800000</v>
      </c>
      <c r="D31" s="151">
        <v>800000.0</v>
      </c>
      <c r="E31" s="135"/>
      <c r="F31" s="135"/>
      <c r="G31" s="117"/>
      <c r="H31" s="89"/>
      <c r="I31" s="91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</row>
    <row r="32" ht="15.0" hidden="1" customHeight="1">
      <c r="A32" s="35">
        <v>1.5E7</v>
      </c>
      <c r="B32" s="94" t="s">
        <v>88</v>
      </c>
      <c r="C32" s="125">
        <f t="shared" si="2"/>
        <v>0</v>
      </c>
      <c r="D32" s="122"/>
      <c r="E32" s="122"/>
      <c r="F32" s="122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</row>
    <row r="33" ht="15.0" hidden="1" customHeight="1">
      <c r="A33" s="35" t="s">
        <v>59</v>
      </c>
      <c r="B33" s="94" t="s">
        <v>59</v>
      </c>
      <c r="C33" s="125">
        <f t="shared" si="2"/>
        <v>0</v>
      </c>
      <c r="D33" s="122"/>
      <c r="E33" s="122"/>
      <c r="F33" s="122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</row>
    <row r="34" ht="15.0" hidden="1" customHeight="1">
      <c r="A34" s="35">
        <v>1.6E7</v>
      </c>
      <c r="B34" s="94" t="s">
        <v>89</v>
      </c>
      <c r="C34" s="125">
        <f t="shared" si="2"/>
        <v>0</v>
      </c>
      <c r="D34" s="122"/>
      <c r="E34" s="122"/>
      <c r="F34" s="122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</row>
    <row r="35" ht="15.0" hidden="1" customHeight="1">
      <c r="A35" s="35" t="s">
        <v>59</v>
      </c>
      <c r="B35" s="94" t="s">
        <v>59</v>
      </c>
      <c r="C35" s="125">
        <f t="shared" si="2"/>
        <v>0</v>
      </c>
      <c r="D35" s="122"/>
      <c r="E35" s="122"/>
      <c r="F35" s="122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</row>
    <row r="36" ht="15.0" hidden="1" customHeight="1">
      <c r="A36" s="35">
        <v>1.7E7</v>
      </c>
      <c r="B36" s="94" t="s">
        <v>92</v>
      </c>
      <c r="C36" s="125">
        <f t="shared" si="2"/>
        <v>0</v>
      </c>
      <c r="D36" s="122"/>
      <c r="E36" s="122"/>
      <c r="F36" s="122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</row>
    <row r="37" ht="15.0" hidden="1" customHeight="1">
      <c r="A37" s="35" t="s">
        <v>59</v>
      </c>
      <c r="B37" s="94" t="s">
        <v>59</v>
      </c>
      <c r="C37" s="125">
        <f t="shared" si="2"/>
        <v>0</v>
      </c>
      <c r="D37" s="122"/>
      <c r="E37" s="122"/>
      <c r="F37" s="122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</row>
    <row r="38" ht="15.0" customHeight="1">
      <c r="A38" s="61">
        <v>1.8E7</v>
      </c>
      <c r="B38" s="62" t="s">
        <v>95</v>
      </c>
      <c r="C38" s="64">
        <f t="shared" si="2"/>
        <v>13910000</v>
      </c>
      <c r="D38" s="159">
        <f t="shared" ref="D38:F38" si="8">SUM(D39+D50+D53)</f>
        <v>13910000</v>
      </c>
      <c r="E38" s="159">
        <f t="shared" si="8"/>
        <v>0</v>
      </c>
      <c r="F38" s="159">
        <f t="shared" si="8"/>
        <v>0</v>
      </c>
      <c r="G38" s="69"/>
      <c r="H38" s="71"/>
      <c r="I38" s="72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</row>
    <row r="39" ht="15.0" customHeight="1">
      <c r="A39" s="75">
        <v>1.801E7</v>
      </c>
      <c r="B39" s="77" t="s">
        <v>98</v>
      </c>
      <c r="C39" s="78">
        <f t="shared" si="2"/>
        <v>6615000</v>
      </c>
      <c r="D39" s="151">
        <f t="shared" ref="D39:F39" si="9">SUM(D40:D49)</f>
        <v>6615000</v>
      </c>
      <c r="E39" s="151">
        <f t="shared" si="9"/>
        <v>0</v>
      </c>
      <c r="F39" s="151">
        <f t="shared" si="9"/>
        <v>0</v>
      </c>
      <c r="G39" s="117"/>
      <c r="H39" s="89"/>
      <c r="I39" s="91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</row>
    <row r="40" ht="30.0" customHeight="1">
      <c r="A40" s="35">
        <v>1.80101E7</v>
      </c>
      <c r="B40" s="94" t="s">
        <v>101</v>
      </c>
      <c r="C40" s="96">
        <f t="shared" si="2"/>
        <v>260000</v>
      </c>
      <c r="D40" s="155">
        <v>260000.0</v>
      </c>
      <c r="E40" s="122"/>
      <c r="F40" s="122"/>
      <c r="G40" s="123"/>
      <c r="H40" s="102"/>
      <c r="I40" s="10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</row>
    <row r="41" ht="30.0" customHeight="1">
      <c r="A41" s="35">
        <v>1.80102E7</v>
      </c>
      <c r="B41" s="94" t="s">
        <v>104</v>
      </c>
      <c r="C41" s="96">
        <f t="shared" si="2"/>
        <v>135000</v>
      </c>
      <c r="D41" s="155">
        <v>135000.0</v>
      </c>
      <c r="E41" s="122"/>
      <c r="F41" s="122"/>
      <c r="G41" s="123"/>
      <c r="H41" s="102"/>
      <c r="I41" s="10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</row>
    <row r="42" ht="30.0" customHeight="1">
      <c r="A42" s="35">
        <v>1.80103E7</v>
      </c>
      <c r="B42" s="94" t="s">
        <v>105</v>
      </c>
      <c r="C42" s="96">
        <f t="shared" si="2"/>
        <v>285000</v>
      </c>
      <c r="D42" s="155">
        <v>285000.0</v>
      </c>
      <c r="E42" s="122"/>
      <c r="F42" s="122"/>
      <c r="G42" s="123"/>
      <c r="H42" s="102"/>
      <c r="I42" s="10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</row>
    <row r="43" ht="30.0" customHeight="1">
      <c r="A43" s="35">
        <v>1.80104E7</v>
      </c>
      <c r="B43" s="94" t="s">
        <v>108</v>
      </c>
      <c r="C43" s="96">
        <f t="shared" si="2"/>
        <v>585000</v>
      </c>
      <c r="D43" s="155">
        <v>585000.0</v>
      </c>
      <c r="E43" s="122"/>
      <c r="F43" s="122"/>
      <c r="G43" s="123"/>
      <c r="H43" s="160"/>
      <c r="I43" s="160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</row>
    <row r="44" ht="15.0" customHeight="1">
      <c r="A44" s="35">
        <v>1.80105E7</v>
      </c>
      <c r="B44" s="94" t="s">
        <v>111</v>
      </c>
      <c r="C44" s="96">
        <f t="shared" si="2"/>
        <v>1200000</v>
      </c>
      <c r="D44" s="155">
        <v>1200000.0</v>
      </c>
      <c r="E44" s="122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</row>
    <row r="45" ht="15.0" customHeight="1">
      <c r="A45" s="35">
        <v>1.80106E7</v>
      </c>
      <c r="B45" s="94" t="s">
        <v>113</v>
      </c>
      <c r="C45" s="96">
        <f t="shared" si="2"/>
        <v>2850000</v>
      </c>
      <c r="D45" s="155">
        <v>2850000.0</v>
      </c>
      <c r="E45" s="122"/>
      <c r="F45" s="122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</row>
    <row r="46" ht="15.0" customHeight="1">
      <c r="A46" s="35">
        <v>1.80107E7</v>
      </c>
      <c r="B46" s="94" t="s">
        <v>115</v>
      </c>
      <c r="C46" s="96">
        <f t="shared" si="2"/>
        <v>300000</v>
      </c>
      <c r="D46" s="122">
        <v>300000.0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</row>
    <row r="47" ht="15.0" customHeight="1">
      <c r="A47" s="35">
        <v>1.80109E7</v>
      </c>
      <c r="B47" s="94" t="s">
        <v>116</v>
      </c>
      <c r="C47" s="96">
        <f t="shared" si="2"/>
        <v>1000000</v>
      </c>
      <c r="D47" s="122">
        <v>1000000.0</v>
      </c>
      <c r="E47" s="122"/>
      <c r="F47" s="122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</row>
    <row r="48" ht="15.0" hidden="1" customHeight="1">
      <c r="A48" s="35">
        <v>1.8011E7</v>
      </c>
      <c r="B48" s="94" t="s">
        <v>119</v>
      </c>
      <c r="C48" s="96">
        <f t="shared" si="2"/>
        <v>0</v>
      </c>
      <c r="D48" s="122"/>
      <c r="E48" s="122"/>
      <c r="F48" s="122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</row>
    <row r="49" ht="15.0" hidden="1" customHeight="1">
      <c r="A49" s="35">
        <v>1.80111E7</v>
      </c>
      <c r="B49" s="94" t="s">
        <v>122</v>
      </c>
      <c r="C49" s="96">
        <f t="shared" si="2"/>
        <v>0</v>
      </c>
      <c r="D49" s="122"/>
      <c r="E49" s="122"/>
      <c r="F49" s="122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</row>
    <row r="50" ht="15.0" customHeight="1">
      <c r="A50" s="75">
        <v>1.803E7</v>
      </c>
      <c r="B50" s="77" t="s">
        <v>123</v>
      </c>
      <c r="C50" s="78">
        <f t="shared" si="2"/>
        <v>20000</v>
      </c>
      <c r="D50" s="135">
        <f>D51+D52</f>
        <v>20000</v>
      </c>
      <c r="E50" s="135"/>
      <c r="F50" s="135">
        <f>SUM(F51)</f>
        <v>0</v>
      </c>
      <c r="G50" s="117"/>
      <c r="H50" s="89"/>
      <c r="I50" s="91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</row>
    <row r="51" ht="15.0" customHeight="1">
      <c r="A51" s="35">
        <v>1.80301E7</v>
      </c>
      <c r="B51" s="94" t="s">
        <v>126</v>
      </c>
      <c r="C51" s="96">
        <f t="shared" si="2"/>
        <v>10000</v>
      </c>
      <c r="D51" s="122">
        <v>10000.0</v>
      </c>
      <c r="E51" s="122"/>
      <c r="F51" s="122"/>
      <c r="G51" s="123"/>
      <c r="H51" s="102"/>
      <c r="I51" s="10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</row>
    <row r="52" ht="15.0" customHeight="1">
      <c r="A52" s="35">
        <v>1.80302E7</v>
      </c>
      <c r="B52" s="94" t="s">
        <v>129</v>
      </c>
      <c r="C52" s="96">
        <f t="shared" si="2"/>
        <v>10000</v>
      </c>
      <c r="D52" s="122">
        <v>10000.0</v>
      </c>
      <c r="E52" s="122"/>
      <c r="F52" s="122"/>
      <c r="G52" s="123"/>
      <c r="H52" s="102"/>
      <c r="I52" s="10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</row>
    <row r="53" ht="15.0" customHeight="1">
      <c r="A53" s="75">
        <v>1.805E7</v>
      </c>
      <c r="B53" s="77" t="s">
        <v>130</v>
      </c>
      <c r="C53" s="78">
        <f t="shared" si="2"/>
        <v>7275000</v>
      </c>
      <c r="D53" s="135">
        <f t="shared" ref="D53:F53" si="10">SUM(D54:D56)</f>
        <v>7275000</v>
      </c>
      <c r="E53" s="135">
        <f t="shared" si="10"/>
        <v>0</v>
      </c>
      <c r="F53" s="135">
        <f t="shared" si="10"/>
        <v>0</v>
      </c>
      <c r="G53" s="117"/>
      <c r="H53" s="89"/>
      <c r="I53" s="91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</row>
    <row r="54" ht="15.0" customHeight="1">
      <c r="A54" s="35">
        <v>1.80503E7</v>
      </c>
      <c r="B54" s="94" t="s">
        <v>133</v>
      </c>
      <c r="C54" s="96">
        <f t="shared" si="2"/>
        <v>720000</v>
      </c>
      <c r="D54" s="122">
        <v>720000.0</v>
      </c>
      <c r="E54" s="122"/>
      <c r="F54" s="122"/>
      <c r="G54" s="123"/>
      <c r="H54" s="102"/>
      <c r="I54" s="10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</row>
    <row r="55" ht="15.0" customHeight="1">
      <c r="A55" s="35">
        <v>1.80504E7</v>
      </c>
      <c r="B55" s="94" t="s">
        <v>135</v>
      </c>
      <c r="C55" s="96">
        <f t="shared" si="2"/>
        <v>6500000</v>
      </c>
      <c r="D55" s="122">
        <v>6500000.0</v>
      </c>
      <c r="E55" s="122"/>
      <c r="F55" s="122"/>
      <c r="G55" s="123"/>
      <c r="H55" s="102"/>
      <c r="I55" s="10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</row>
    <row r="56" ht="30.0" customHeight="1">
      <c r="A56" s="35">
        <v>1.80505E7</v>
      </c>
      <c r="B56" s="165" t="s">
        <v>137</v>
      </c>
      <c r="C56" s="96">
        <f t="shared" si="2"/>
        <v>55000</v>
      </c>
      <c r="D56" s="122">
        <v>55000.0</v>
      </c>
      <c r="E56" s="122"/>
      <c r="F56" s="122"/>
      <c r="G56" s="123"/>
      <c r="H56" s="102"/>
      <c r="I56" s="10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</row>
    <row r="57" ht="14.25" customHeight="1">
      <c r="A57" s="167">
        <v>1.9E7</v>
      </c>
      <c r="B57" s="169" t="s">
        <v>141</v>
      </c>
      <c r="C57" s="125">
        <f t="shared" si="2"/>
        <v>50500</v>
      </c>
      <c r="D57" s="170">
        <f t="shared" ref="D57:F57" si="11">SUM(D58)</f>
        <v>0</v>
      </c>
      <c r="E57" s="170">
        <f t="shared" si="11"/>
        <v>50500</v>
      </c>
      <c r="F57" s="170">
        <f t="shared" si="11"/>
        <v>0</v>
      </c>
      <c r="G57" s="171"/>
      <c r="H57" s="58"/>
      <c r="I57" s="59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</row>
    <row r="58" ht="15.0" customHeight="1">
      <c r="A58" s="75">
        <v>1.901E7</v>
      </c>
      <c r="B58" s="174" t="s">
        <v>142</v>
      </c>
      <c r="C58" s="78">
        <f t="shared" si="2"/>
        <v>50500</v>
      </c>
      <c r="D58" s="135">
        <f t="shared" ref="D58:F58" si="12">SUM(D59:D61)</f>
        <v>0</v>
      </c>
      <c r="E58" s="135">
        <f t="shared" si="12"/>
        <v>50500</v>
      </c>
      <c r="F58" s="135">
        <f t="shared" si="12"/>
        <v>0</v>
      </c>
      <c r="G58" s="117"/>
      <c r="H58" s="89"/>
      <c r="I58" s="91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</row>
    <row r="59" ht="30.0" customHeight="1">
      <c r="A59" s="35">
        <v>1.90101E7</v>
      </c>
      <c r="B59" s="179" t="s">
        <v>143</v>
      </c>
      <c r="C59" s="96">
        <f t="shared" si="2"/>
        <v>36000</v>
      </c>
      <c r="D59" s="122"/>
      <c r="E59" s="122">
        <v>36000.0</v>
      </c>
      <c r="F59" s="122"/>
      <c r="G59" s="123"/>
      <c r="H59" s="102"/>
      <c r="I59" s="10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</row>
    <row r="60" ht="15.0" customHeight="1">
      <c r="A60" s="35">
        <v>1.90102E7</v>
      </c>
      <c r="B60" s="133" t="s">
        <v>144</v>
      </c>
      <c r="C60" s="96">
        <f t="shared" si="2"/>
        <v>10000</v>
      </c>
      <c r="D60" s="122"/>
      <c r="E60" s="122">
        <v>10000.0</v>
      </c>
      <c r="F60" s="122"/>
      <c r="G60" s="123"/>
      <c r="H60" s="102"/>
      <c r="I60" s="10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</row>
    <row r="61" ht="30.0" customHeight="1">
      <c r="A61" s="35">
        <v>1.90103E7</v>
      </c>
      <c r="B61" s="133" t="s">
        <v>145</v>
      </c>
      <c r="C61" s="96">
        <f t="shared" si="2"/>
        <v>4500</v>
      </c>
      <c r="D61" s="122"/>
      <c r="E61" s="122">
        <v>4500.0</v>
      </c>
      <c r="F61" s="122"/>
      <c r="G61" s="123"/>
      <c r="H61" s="102"/>
      <c r="I61" s="10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</row>
    <row r="62" ht="14.25" customHeight="1">
      <c r="A62" s="39">
        <v>2.0E7</v>
      </c>
      <c r="B62" s="40" t="s">
        <v>146</v>
      </c>
      <c r="C62" s="51">
        <f t="shared" si="2"/>
        <v>3648200</v>
      </c>
      <c r="D62" s="54">
        <f t="shared" ref="D62:F62" si="13">SUM(D63+D70+D82+D86)</f>
        <v>768700</v>
      </c>
      <c r="E62" s="54">
        <f t="shared" si="13"/>
        <v>2879500</v>
      </c>
      <c r="F62" s="54">
        <f t="shared" si="13"/>
        <v>0</v>
      </c>
      <c r="G62" s="171"/>
      <c r="H62" s="58"/>
      <c r="I62" s="59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</row>
    <row r="63" ht="15.0" customHeight="1">
      <c r="A63" s="61">
        <v>2.1E7</v>
      </c>
      <c r="B63" s="62" t="s">
        <v>147</v>
      </c>
      <c r="C63" s="64">
        <f t="shared" si="2"/>
        <v>52400</v>
      </c>
      <c r="D63" s="66">
        <f t="shared" ref="D63:F63" si="14">SUM(D64+D66+D67)</f>
        <v>52400</v>
      </c>
      <c r="E63" s="66">
        <f t="shared" si="14"/>
        <v>0</v>
      </c>
      <c r="F63" s="66">
        <f t="shared" si="14"/>
        <v>0</v>
      </c>
      <c r="G63" s="69"/>
      <c r="H63" s="71"/>
      <c r="I63" s="72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</row>
    <row r="64" ht="58.5" hidden="1" customHeight="1">
      <c r="A64" s="191">
        <v>2.101E7</v>
      </c>
      <c r="B64" s="143" t="s">
        <v>150</v>
      </c>
      <c r="C64" s="78">
        <f t="shared" si="2"/>
        <v>0</v>
      </c>
      <c r="D64" s="135" t="str">
        <f t="shared" ref="D64:F64" si="15">D65</f>
        <v/>
      </c>
      <c r="E64" s="135" t="str">
        <f t="shared" si="15"/>
        <v/>
      </c>
      <c r="F64" s="135" t="str">
        <f t="shared" si="15"/>
        <v/>
      </c>
      <c r="G64" s="117"/>
      <c r="H64" s="89"/>
      <c r="I64" s="9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</row>
    <row r="65" ht="30.0" hidden="1" customHeight="1">
      <c r="A65" s="193">
        <v>2.10103E7</v>
      </c>
      <c r="B65" s="194" t="s">
        <v>151</v>
      </c>
      <c r="C65" s="96">
        <f t="shared" si="2"/>
        <v>0</v>
      </c>
      <c r="D65" s="122"/>
      <c r="E65" s="122"/>
      <c r="F65" s="122"/>
      <c r="G65" s="123"/>
      <c r="H65" s="102"/>
      <c r="I65" s="10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</row>
    <row r="66" ht="15.0" hidden="1" customHeight="1">
      <c r="A66" s="35">
        <v>2.105E7</v>
      </c>
      <c r="B66" s="94" t="s">
        <v>152</v>
      </c>
      <c r="C66" s="96">
        <f t="shared" si="2"/>
        <v>0</v>
      </c>
      <c r="D66" s="122"/>
      <c r="E66" s="122"/>
      <c r="F66" s="122"/>
      <c r="G66" s="123"/>
      <c r="H66" s="102"/>
      <c r="I66" s="10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</row>
    <row r="67" ht="15.0" customHeight="1">
      <c r="A67" s="75">
        <v>2.108E7</v>
      </c>
      <c r="B67" s="77" t="s">
        <v>153</v>
      </c>
      <c r="C67" s="78">
        <f t="shared" si="2"/>
        <v>52400</v>
      </c>
      <c r="D67" s="135">
        <f>D68+D69</f>
        <v>52400</v>
      </c>
      <c r="E67" s="135">
        <f t="shared" ref="E67:F67" si="16">SUM(E68)</f>
        <v>0</v>
      </c>
      <c r="F67" s="135">
        <f t="shared" si="16"/>
        <v>0</v>
      </c>
      <c r="G67" s="117"/>
      <c r="H67" s="89"/>
      <c r="I67" s="91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</row>
    <row r="68" ht="15.0" customHeight="1">
      <c r="A68" s="35">
        <v>2.10811E7</v>
      </c>
      <c r="B68" s="94" t="s">
        <v>155</v>
      </c>
      <c r="C68" s="96">
        <f t="shared" si="2"/>
        <v>2400</v>
      </c>
      <c r="D68" s="122">
        <v>2400.0</v>
      </c>
      <c r="E68" s="122"/>
      <c r="F68" s="122"/>
      <c r="G68" s="123"/>
      <c r="H68" s="102"/>
      <c r="I68" s="10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</row>
    <row r="69" ht="30.0" customHeight="1">
      <c r="A69" s="35">
        <v>2.10815E7</v>
      </c>
      <c r="B69" s="94" t="s">
        <v>156</v>
      </c>
      <c r="C69" s="96">
        <f t="shared" si="2"/>
        <v>50000</v>
      </c>
      <c r="D69" s="122">
        <v>50000.0</v>
      </c>
      <c r="E69" s="122"/>
      <c r="F69" s="122"/>
      <c r="G69" s="123"/>
      <c r="H69" s="102"/>
      <c r="I69" s="10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</row>
    <row r="70" ht="15.0" customHeight="1">
      <c r="A70" s="61">
        <v>2.2E7</v>
      </c>
      <c r="B70" s="62" t="s">
        <v>157</v>
      </c>
      <c r="C70" s="64">
        <f t="shared" si="2"/>
        <v>716300</v>
      </c>
      <c r="D70" s="66">
        <f t="shared" ref="D70:F70" si="17">SUM(D71+D75+D77+D80)</f>
        <v>716300</v>
      </c>
      <c r="E70" s="66">
        <f t="shared" si="17"/>
        <v>0</v>
      </c>
      <c r="F70" s="66">
        <f t="shared" si="17"/>
        <v>0</v>
      </c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</row>
    <row r="71" ht="15.0" customHeight="1">
      <c r="A71" s="75">
        <v>2.201E7</v>
      </c>
      <c r="B71" s="77" t="s">
        <v>160</v>
      </c>
      <c r="C71" s="78">
        <f t="shared" si="2"/>
        <v>184000</v>
      </c>
      <c r="D71" s="135">
        <f t="shared" ref="D71:F71" si="18">SUM(D72:D74)</f>
        <v>184000</v>
      </c>
      <c r="E71" s="135">
        <f t="shared" si="18"/>
        <v>0</v>
      </c>
      <c r="F71" s="135">
        <f t="shared" si="18"/>
        <v>0</v>
      </c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</row>
    <row r="72" ht="30.0" customHeight="1">
      <c r="A72" s="35">
        <v>2.20103E7</v>
      </c>
      <c r="B72" s="94" t="s">
        <v>162</v>
      </c>
      <c r="C72" s="96">
        <f t="shared" si="2"/>
        <v>25000</v>
      </c>
      <c r="D72" s="122">
        <v>25000.0</v>
      </c>
      <c r="E72" s="122"/>
      <c r="F72" s="122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</row>
    <row r="73" ht="15.0" customHeight="1">
      <c r="A73" s="35">
        <v>2.20125E7</v>
      </c>
      <c r="B73" s="94" t="s">
        <v>164</v>
      </c>
      <c r="C73" s="96">
        <f t="shared" si="2"/>
        <v>24000</v>
      </c>
      <c r="D73" s="122">
        <v>24000.0</v>
      </c>
      <c r="E73" s="122"/>
      <c r="F73" s="122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</row>
    <row r="74" ht="15.0" customHeight="1">
      <c r="A74" s="35">
        <v>2.20126E7</v>
      </c>
      <c r="B74" s="94" t="s">
        <v>165</v>
      </c>
      <c r="C74" s="96">
        <f t="shared" si="2"/>
        <v>135000</v>
      </c>
      <c r="D74" s="122">
        <v>135000.0</v>
      </c>
      <c r="E74" s="122"/>
      <c r="F74" s="122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</row>
    <row r="75" ht="15.0" customHeight="1">
      <c r="A75" s="75">
        <v>2.208E7</v>
      </c>
      <c r="B75" s="174" t="s">
        <v>168</v>
      </c>
      <c r="C75" s="78">
        <f t="shared" si="2"/>
        <v>500000</v>
      </c>
      <c r="D75" s="135">
        <f t="shared" ref="D75:F75" si="19">SUM(D76)</f>
        <v>500000</v>
      </c>
      <c r="E75" s="135">
        <f t="shared" si="19"/>
        <v>0</v>
      </c>
      <c r="F75" s="135">
        <f t="shared" si="19"/>
        <v>0</v>
      </c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</row>
    <row r="76" ht="15.0" customHeight="1">
      <c r="A76" s="35">
        <v>2.20804E7</v>
      </c>
      <c r="B76" s="179" t="s">
        <v>169</v>
      </c>
      <c r="C76" s="96">
        <f t="shared" si="2"/>
        <v>500000</v>
      </c>
      <c r="D76" s="122">
        <v>500000.0</v>
      </c>
      <c r="E76" s="122"/>
      <c r="F76" s="122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</row>
    <row r="77" ht="15.0" customHeight="1">
      <c r="A77" s="191">
        <v>2.209E7</v>
      </c>
      <c r="B77" s="201" t="s">
        <v>172</v>
      </c>
      <c r="C77" s="78">
        <f t="shared" si="2"/>
        <v>32300</v>
      </c>
      <c r="D77" s="135">
        <f t="shared" ref="D77:F77" si="20">SUM(D78:D79)</f>
        <v>32300</v>
      </c>
      <c r="E77" s="135">
        <f t="shared" si="20"/>
        <v>0</v>
      </c>
      <c r="F77" s="135">
        <f t="shared" si="20"/>
        <v>0</v>
      </c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</row>
    <row r="78" ht="30.0" customHeight="1">
      <c r="A78" s="193">
        <v>2.20901E7</v>
      </c>
      <c r="B78" s="202" t="s">
        <v>175</v>
      </c>
      <c r="C78" s="96">
        <f t="shared" si="2"/>
        <v>32000</v>
      </c>
      <c r="D78" s="122">
        <v>32000.0</v>
      </c>
      <c r="E78" s="122"/>
      <c r="F78" s="122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</row>
    <row r="79" ht="30.0" customHeight="1">
      <c r="A79" s="193">
        <v>2.20904E7</v>
      </c>
      <c r="B79" s="202" t="s">
        <v>176</v>
      </c>
      <c r="C79" s="96">
        <f t="shared" si="2"/>
        <v>300</v>
      </c>
      <c r="D79" s="122">
        <v>300.0</v>
      </c>
      <c r="E79" s="122"/>
      <c r="F79" s="122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</row>
    <row r="80" ht="15.0" hidden="1" customHeight="1">
      <c r="A80" s="191">
        <v>2.21E7</v>
      </c>
      <c r="B80" s="201" t="s">
        <v>179</v>
      </c>
      <c r="C80" s="78">
        <f t="shared" si="2"/>
        <v>0</v>
      </c>
      <c r="D80" s="122">
        <f t="shared" ref="D80:F80" si="21">SUBTOTAL(9,D81)</f>
        <v>0</v>
      </c>
      <c r="E80" s="122">
        <f t="shared" si="21"/>
        <v>0</v>
      </c>
      <c r="F80" s="122">
        <f t="shared" si="21"/>
        <v>0</v>
      </c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</row>
    <row r="81" ht="45.0" hidden="1" customHeight="1">
      <c r="A81" s="191">
        <v>2.213E7</v>
      </c>
      <c r="B81" s="202" t="s">
        <v>180</v>
      </c>
      <c r="C81" s="96">
        <f t="shared" si="2"/>
        <v>0</v>
      </c>
      <c r="D81" s="122"/>
      <c r="E81" s="122"/>
      <c r="F81" s="122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</row>
    <row r="82" ht="15.0" customHeight="1">
      <c r="A82" s="205">
        <v>2.4E7</v>
      </c>
      <c r="B82" s="206" t="s">
        <v>183</v>
      </c>
      <c r="C82" s="64">
        <f t="shared" si="2"/>
        <v>29500</v>
      </c>
      <c r="D82" s="66">
        <f t="shared" ref="D82:F82" si="22">D83+D85</f>
        <v>0</v>
      </c>
      <c r="E82" s="66">
        <f t="shared" si="22"/>
        <v>29500</v>
      </c>
      <c r="F82" s="66">
        <f t="shared" si="22"/>
        <v>0</v>
      </c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</row>
    <row r="83" ht="15.0" customHeight="1">
      <c r="A83" s="191">
        <v>2.406E7</v>
      </c>
      <c r="B83" s="201" t="s">
        <v>153</v>
      </c>
      <c r="C83" s="78">
        <f t="shared" si="2"/>
        <v>29500</v>
      </c>
      <c r="D83" s="135" t="str">
        <f t="shared" ref="D83:F83" si="23">D84</f>
        <v/>
      </c>
      <c r="E83" s="135">
        <f t="shared" si="23"/>
        <v>29500</v>
      </c>
      <c r="F83" s="135" t="str">
        <f t="shared" si="23"/>
        <v/>
      </c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</row>
    <row r="84" ht="30.0" customHeight="1">
      <c r="A84" s="193">
        <v>2.40621E8</v>
      </c>
      <c r="B84" s="202" t="s">
        <v>186</v>
      </c>
      <c r="C84" s="96">
        <f t="shared" si="2"/>
        <v>29500</v>
      </c>
      <c r="D84" s="122"/>
      <c r="E84" s="122">
        <v>29500.0</v>
      </c>
      <c r="F84" s="66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</row>
    <row r="85" ht="15.0" hidden="1" customHeight="1">
      <c r="A85" s="191">
        <v>2.417E7</v>
      </c>
      <c r="B85" s="201" t="s">
        <v>188</v>
      </c>
      <c r="C85" s="78">
        <f t="shared" si="2"/>
        <v>0</v>
      </c>
      <c r="D85" s="135"/>
      <c r="E85" s="135"/>
      <c r="F85" s="135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</row>
    <row r="86" ht="15.0" customHeight="1">
      <c r="A86" s="205">
        <v>2.5E7</v>
      </c>
      <c r="B86" s="206" t="s">
        <v>189</v>
      </c>
      <c r="C86" s="64">
        <f t="shared" si="2"/>
        <v>2850000</v>
      </c>
      <c r="D86" s="66">
        <f t="shared" ref="D86:F86" si="24">SUM(D87+D91)</f>
        <v>0</v>
      </c>
      <c r="E86" s="66">
        <f t="shared" si="24"/>
        <v>2850000</v>
      </c>
      <c r="F86" s="66">
        <f t="shared" si="24"/>
        <v>0</v>
      </c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</row>
    <row r="87" ht="15.0" customHeight="1">
      <c r="A87" s="191">
        <v>2.501E7</v>
      </c>
      <c r="B87" s="201" t="s">
        <v>192</v>
      </c>
      <c r="C87" s="78">
        <f t="shared" si="2"/>
        <v>2330600</v>
      </c>
      <c r="D87" s="135">
        <f t="shared" ref="D87:F87" si="25">SUM(D88:D90)</f>
        <v>0</v>
      </c>
      <c r="E87" s="135">
        <f t="shared" si="25"/>
        <v>2330600</v>
      </c>
      <c r="F87" s="135">
        <f t="shared" si="25"/>
        <v>0</v>
      </c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</row>
    <row r="88" ht="15.0" customHeight="1">
      <c r="A88" s="193">
        <v>2.50101E7</v>
      </c>
      <c r="B88" s="202" t="s">
        <v>193</v>
      </c>
      <c r="C88" s="96">
        <f t="shared" si="2"/>
        <v>1841300</v>
      </c>
      <c r="D88" s="122"/>
      <c r="E88" s="122">
        <v>1841300.0</v>
      </c>
      <c r="F88" s="122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</row>
    <row r="89" ht="16.5" customHeight="1">
      <c r="A89" s="193">
        <v>2.50102E7</v>
      </c>
      <c r="B89" s="202" t="s">
        <v>194</v>
      </c>
      <c r="C89" s="96">
        <f t="shared" si="2"/>
        <v>451000</v>
      </c>
      <c r="D89" s="122"/>
      <c r="E89" s="122">
        <v>451000.0</v>
      </c>
      <c r="F89" s="122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</row>
    <row r="90" ht="15.0" customHeight="1">
      <c r="A90" s="193">
        <v>2.50103E7</v>
      </c>
      <c r="B90" s="202" t="s">
        <v>196</v>
      </c>
      <c r="C90" s="96">
        <f t="shared" si="2"/>
        <v>38300</v>
      </c>
      <c r="D90" s="96"/>
      <c r="E90" s="96">
        <v>38300.0</v>
      </c>
      <c r="F90" s="96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</row>
    <row r="91" ht="15.0" customHeight="1">
      <c r="A91" s="191">
        <v>2.502E7</v>
      </c>
      <c r="B91" s="201" t="s">
        <v>197</v>
      </c>
      <c r="C91" s="78">
        <f t="shared" si="2"/>
        <v>519400</v>
      </c>
      <c r="D91" s="78">
        <f t="shared" ref="D91:F91" si="26">SUM(D92:D93)</f>
        <v>0</v>
      </c>
      <c r="E91" s="78">
        <f t="shared" si="26"/>
        <v>519400</v>
      </c>
      <c r="F91" s="78">
        <f t="shared" si="26"/>
        <v>0</v>
      </c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</row>
    <row r="92" ht="15.0" customHeight="1">
      <c r="A92" s="193">
        <v>2.50201E7</v>
      </c>
      <c r="B92" s="202" t="s">
        <v>199</v>
      </c>
      <c r="C92" s="96">
        <f t="shared" si="2"/>
        <v>358000</v>
      </c>
      <c r="D92" s="96"/>
      <c r="E92" s="96">
        <v>358000.0</v>
      </c>
      <c r="F92" s="96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</row>
    <row r="93" ht="45.0" customHeight="1">
      <c r="A93" s="193">
        <v>2.50202E7</v>
      </c>
      <c r="B93" s="202" t="s">
        <v>201</v>
      </c>
      <c r="C93" s="96">
        <f t="shared" si="2"/>
        <v>161400</v>
      </c>
      <c r="D93" s="96"/>
      <c r="E93" s="96">
        <v>161400.0</v>
      </c>
      <c r="F93" s="96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</row>
    <row r="94" ht="14.25" customHeight="1">
      <c r="A94" s="216">
        <v>3.0E7</v>
      </c>
      <c r="B94" s="217" t="s">
        <v>202</v>
      </c>
      <c r="C94" s="51">
        <f t="shared" si="2"/>
        <v>250000</v>
      </c>
      <c r="D94" s="54">
        <f t="shared" ref="D94:F94" si="27">SUM(D97)</f>
        <v>0</v>
      </c>
      <c r="E94" s="54">
        <f t="shared" si="27"/>
        <v>250000</v>
      </c>
      <c r="F94" s="54">
        <f t="shared" si="27"/>
        <v>250000</v>
      </c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</row>
    <row r="95" ht="15.0" hidden="1" customHeight="1">
      <c r="A95" s="220">
        <v>3.1E7</v>
      </c>
      <c r="B95" s="206" t="s">
        <v>207</v>
      </c>
      <c r="C95" s="64">
        <f t="shared" si="2"/>
        <v>0</v>
      </c>
      <c r="D95" s="66">
        <f t="shared" ref="D95:F95" si="28">SUM(D96)</f>
        <v>0</v>
      </c>
      <c r="E95" s="66">
        <f t="shared" si="28"/>
        <v>0</v>
      </c>
      <c r="F95" s="66">
        <f t="shared" si="28"/>
        <v>0</v>
      </c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</row>
    <row r="96" ht="30.0" hidden="1" customHeight="1">
      <c r="A96" s="191">
        <v>3.103E7</v>
      </c>
      <c r="B96" s="201" t="s">
        <v>210</v>
      </c>
      <c r="C96" s="78">
        <f t="shared" si="2"/>
        <v>0</v>
      </c>
      <c r="D96" s="135"/>
      <c r="E96" s="135"/>
      <c r="F96" s="135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</row>
    <row r="97" ht="15.0" customHeight="1">
      <c r="A97" s="220">
        <v>3.3E7</v>
      </c>
      <c r="B97" s="206" t="s">
        <v>211</v>
      </c>
      <c r="C97" s="64">
        <f t="shared" si="2"/>
        <v>250000</v>
      </c>
      <c r="D97" s="66">
        <f t="shared" ref="D97:F97" si="29">SUM(D98)</f>
        <v>0</v>
      </c>
      <c r="E97" s="66">
        <f t="shared" si="29"/>
        <v>250000</v>
      </c>
      <c r="F97" s="66">
        <f t="shared" si="29"/>
        <v>250000</v>
      </c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</row>
    <row r="98" ht="15.0" customHeight="1">
      <c r="A98" s="221">
        <v>3.301E7</v>
      </c>
      <c r="B98" s="201" t="s">
        <v>214</v>
      </c>
      <c r="C98" s="78">
        <f t="shared" si="2"/>
        <v>250000</v>
      </c>
      <c r="D98" s="135" t="str">
        <f t="shared" ref="D98:F98" si="30">D99</f>
        <v/>
      </c>
      <c r="E98" s="135">
        <f t="shared" si="30"/>
        <v>250000</v>
      </c>
      <c r="F98" s="135">
        <f t="shared" si="30"/>
        <v>250000</v>
      </c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</row>
    <row r="99" ht="30.0" customHeight="1">
      <c r="A99" s="193">
        <v>3.30101E7</v>
      </c>
      <c r="B99" s="202" t="s">
        <v>215</v>
      </c>
      <c r="C99" s="96">
        <f t="shared" si="2"/>
        <v>250000</v>
      </c>
      <c r="D99" s="122"/>
      <c r="E99" s="122">
        <v>250000.0</v>
      </c>
      <c r="F99" s="122">
        <v>250000.0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</row>
    <row r="100" ht="15.75" customHeight="1">
      <c r="A100" s="222"/>
      <c r="B100" s="223" t="s">
        <v>218</v>
      </c>
      <c r="C100" s="125">
        <f t="shared" si="2"/>
        <v>69180000</v>
      </c>
      <c r="D100" s="224">
        <f t="shared" ref="D100:F100" si="31">D10+D62+D94</f>
        <v>66000000</v>
      </c>
      <c r="E100" s="224">
        <f t="shared" si="31"/>
        <v>3180000</v>
      </c>
      <c r="F100" s="224">
        <f t="shared" si="31"/>
        <v>250000</v>
      </c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</row>
    <row r="101" ht="14.25" customHeight="1">
      <c r="A101" s="216">
        <v>4.0E7</v>
      </c>
      <c r="B101" s="217" t="s">
        <v>221</v>
      </c>
      <c r="C101" s="226">
        <f t="shared" si="2"/>
        <v>26307300</v>
      </c>
      <c r="D101" s="54">
        <f>SUM(D102)</f>
        <v>26307300</v>
      </c>
      <c r="E101" s="54"/>
      <c r="F101" s="54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</row>
    <row r="102" ht="15.0" customHeight="1">
      <c r="A102" s="205">
        <v>4.1E7</v>
      </c>
      <c r="B102" s="227" t="s">
        <v>223</v>
      </c>
      <c r="C102" s="228">
        <f t="shared" si="2"/>
        <v>26307300</v>
      </c>
      <c r="D102" s="66">
        <f>D103+D106+D108</f>
        <v>26307300</v>
      </c>
      <c r="E102" s="66"/>
      <c r="F102" s="66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</row>
    <row r="103" ht="15.0" customHeight="1">
      <c r="A103" s="205">
        <v>4.103E7</v>
      </c>
      <c r="B103" s="227" t="s">
        <v>225</v>
      </c>
      <c r="C103" s="228">
        <f t="shared" si="2"/>
        <v>22429600</v>
      </c>
      <c r="D103" s="66">
        <f>D104+D105</f>
        <v>22429600</v>
      </c>
      <c r="E103" s="66"/>
      <c r="F103" s="66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</row>
    <row r="104" ht="15.0" customHeight="1">
      <c r="A104" s="193">
        <v>4.10339E7</v>
      </c>
      <c r="B104" s="230" t="s">
        <v>226</v>
      </c>
      <c r="C104" s="231">
        <f t="shared" si="2"/>
        <v>19959400</v>
      </c>
      <c r="D104" s="122">
        <v>1.99594E7</v>
      </c>
      <c r="E104" s="122"/>
      <c r="F104" s="122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</row>
    <row r="105" ht="15.0" customHeight="1">
      <c r="A105" s="193">
        <v>4.10342E7</v>
      </c>
      <c r="B105" s="230" t="s">
        <v>227</v>
      </c>
      <c r="C105" s="231">
        <f t="shared" si="2"/>
        <v>2470200</v>
      </c>
      <c r="D105" s="122">
        <v>2470200.0</v>
      </c>
      <c r="E105" s="122"/>
      <c r="F105" s="122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</row>
    <row r="106" ht="15.0" customHeight="1">
      <c r="A106" s="205">
        <v>4.104E7</v>
      </c>
      <c r="B106" s="227" t="s">
        <v>228</v>
      </c>
      <c r="C106" s="228">
        <f t="shared" ref="C106:D106" si="32">C107</f>
        <v>3417400</v>
      </c>
      <c r="D106" s="228">
        <f t="shared" si="32"/>
        <v>3417400</v>
      </c>
      <c r="E106" s="66"/>
      <c r="F106" s="66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</row>
    <row r="107" ht="30.0" customHeight="1">
      <c r="A107" s="193">
        <v>4.10402E7</v>
      </c>
      <c r="B107" s="230" t="s">
        <v>231</v>
      </c>
      <c r="C107" s="231">
        <f t="shared" ref="C107:C122" si="33">SUM(D107+E107)</f>
        <v>3417400</v>
      </c>
      <c r="D107" s="122">
        <v>3417400.0</v>
      </c>
      <c r="E107" s="66"/>
      <c r="F107" s="66"/>
      <c r="G107" s="69"/>
      <c r="H107" s="233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</row>
    <row r="108" ht="15.0" customHeight="1">
      <c r="A108" s="205">
        <v>4.105E7</v>
      </c>
      <c r="B108" s="227" t="s">
        <v>232</v>
      </c>
      <c r="C108" s="228">
        <f t="shared" si="33"/>
        <v>460300</v>
      </c>
      <c r="D108" s="66">
        <f>SUM(D109:D117)</f>
        <v>460300</v>
      </c>
      <c r="E108" s="66"/>
      <c r="F108" s="66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</row>
    <row r="109" ht="45.0" hidden="1" customHeight="1">
      <c r="A109" s="193">
        <v>4.10501E7</v>
      </c>
      <c r="B109" s="202" t="s">
        <v>234</v>
      </c>
      <c r="C109" s="231">
        <f t="shared" si="33"/>
        <v>0</v>
      </c>
      <c r="D109" s="122"/>
      <c r="E109" s="122"/>
      <c r="F109" s="122"/>
      <c r="G109" s="123"/>
      <c r="H109" s="235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</row>
    <row r="110" ht="30.0" hidden="1" customHeight="1">
      <c r="A110" s="193">
        <v>4.10502E7</v>
      </c>
      <c r="B110" s="202" t="s">
        <v>235</v>
      </c>
      <c r="C110" s="231">
        <f t="shared" si="33"/>
        <v>0</v>
      </c>
      <c r="D110" s="122"/>
      <c r="E110" s="122"/>
      <c r="F110" s="122"/>
      <c r="G110" s="123"/>
      <c r="H110" s="235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</row>
    <row r="111" ht="45.0" hidden="1" customHeight="1">
      <c r="A111" s="193">
        <v>4.10503E7</v>
      </c>
      <c r="B111" s="202" t="s">
        <v>238</v>
      </c>
      <c r="C111" s="96">
        <f t="shared" si="33"/>
        <v>0</v>
      </c>
      <c r="D111" s="122"/>
      <c r="E111" s="135"/>
      <c r="F111" s="135"/>
      <c r="G111" s="123"/>
      <c r="H111" s="236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</row>
    <row r="112" ht="15.0" hidden="1" customHeight="1">
      <c r="A112" s="237">
        <v>4.1035E7</v>
      </c>
      <c r="B112" s="202" t="s">
        <v>239</v>
      </c>
      <c r="C112" s="96">
        <f t="shared" si="33"/>
        <v>0</v>
      </c>
      <c r="D112" s="96"/>
      <c r="E112" s="96"/>
      <c r="F112" s="96"/>
      <c r="G112" s="123"/>
      <c r="H112" s="238">
        <v>154400.0</v>
      </c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</row>
    <row r="113" ht="27.0" hidden="1" customHeight="1">
      <c r="A113" s="237">
        <v>4.10352E7</v>
      </c>
      <c r="B113" s="202" t="s">
        <v>241</v>
      </c>
      <c r="C113" s="96">
        <f t="shared" si="33"/>
        <v>0</v>
      </c>
      <c r="D113" s="96"/>
      <c r="E113" s="96"/>
      <c r="F113" s="96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</row>
    <row r="114" ht="45.0" hidden="1" customHeight="1">
      <c r="A114" s="193">
        <v>4.10507E7</v>
      </c>
      <c r="B114" s="239" t="s">
        <v>243</v>
      </c>
      <c r="C114" s="96">
        <f t="shared" si="33"/>
        <v>0</v>
      </c>
      <c r="D114" s="122"/>
      <c r="E114" s="122"/>
      <c r="F114" s="122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</row>
    <row r="115" ht="30.0" customHeight="1">
      <c r="A115" s="193">
        <v>4.10512E7</v>
      </c>
      <c r="B115" s="239" t="s">
        <v>244</v>
      </c>
      <c r="C115" s="96">
        <f t="shared" si="33"/>
        <v>384700</v>
      </c>
      <c r="D115" s="122">
        <v>384700.0</v>
      </c>
      <c r="E115" s="122"/>
      <c r="F115" s="122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</row>
    <row r="116" ht="30.0" customHeight="1">
      <c r="A116" s="193">
        <v>4.10515E7</v>
      </c>
      <c r="B116" s="240" t="s">
        <v>140</v>
      </c>
      <c r="C116" s="96">
        <f t="shared" si="33"/>
        <v>75600</v>
      </c>
      <c r="D116" s="122">
        <v>75600.0</v>
      </c>
      <c r="E116" s="122"/>
      <c r="F116" s="122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</row>
    <row r="117" ht="30.0" hidden="1" customHeight="1">
      <c r="A117" s="241">
        <v>4.1052E7</v>
      </c>
      <c r="B117" s="240" t="s">
        <v>246</v>
      </c>
      <c r="C117" s="96">
        <f t="shared" si="33"/>
        <v>0</v>
      </c>
      <c r="D117" s="122"/>
      <c r="E117" s="122"/>
      <c r="F117" s="122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</row>
    <row r="118" ht="84.75" hidden="1" customHeight="1">
      <c r="A118" s="193"/>
      <c r="B118" s="239"/>
      <c r="C118" s="96">
        <f t="shared" si="33"/>
        <v>0</v>
      </c>
      <c r="D118" s="122"/>
      <c r="E118" s="122"/>
      <c r="F118" s="122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</row>
    <row r="119" ht="14.25" hidden="1" customHeight="1">
      <c r="A119" s="167">
        <v>5.0E7</v>
      </c>
      <c r="B119" s="242" t="s">
        <v>249</v>
      </c>
      <c r="C119" s="243">
        <f t="shared" si="33"/>
        <v>0</v>
      </c>
      <c r="D119" s="170" t="str">
        <f t="shared" ref="D119:F119" si="34">D120</f>
        <v/>
      </c>
      <c r="E119" s="170" t="str">
        <f t="shared" si="34"/>
        <v/>
      </c>
      <c r="F119" s="170" t="str">
        <f t="shared" si="34"/>
        <v/>
      </c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</row>
    <row r="120" ht="15.0" hidden="1" customHeight="1">
      <c r="A120" s="61">
        <v>5.01E7</v>
      </c>
      <c r="B120" s="246" t="s">
        <v>250</v>
      </c>
      <c r="C120" s="243">
        <f t="shared" si="33"/>
        <v>0</v>
      </c>
      <c r="D120" s="170" t="str">
        <f t="shared" ref="D120:F120" si="35">D121</f>
        <v/>
      </c>
      <c r="E120" s="170" t="str">
        <f t="shared" si="35"/>
        <v/>
      </c>
      <c r="F120" s="170" t="str">
        <f t="shared" si="35"/>
        <v/>
      </c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</row>
    <row r="121" ht="29.25" hidden="1" customHeight="1">
      <c r="A121" s="35">
        <v>5.011E7</v>
      </c>
      <c r="B121" s="240" t="s">
        <v>252</v>
      </c>
      <c r="C121" s="231">
        <f t="shared" si="33"/>
        <v>0</v>
      </c>
      <c r="D121" s="122"/>
      <c r="E121" s="122"/>
      <c r="F121" s="122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</row>
    <row r="122" ht="30.0" customHeight="1">
      <c r="A122" s="24" t="s">
        <v>253</v>
      </c>
      <c r="B122" s="249" t="s">
        <v>254</v>
      </c>
      <c r="C122" s="250">
        <f t="shared" si="33"/>
        <v>95487300</v>
      </c>
      <c r="D122" s="224">
        <f t="shared" ref="D122:F122" si="36">SUM(D10+D62+D94+D101+D119)</f>
        <v>92307300</v>
      </c>
      <c r="E122" s="224">
        <f t="shared" si="36"/>
        <v>3180000</v>
      </c>
      <c r="F122" s="224">
        <f t="shared" si="36"/>
        <v>250000</v>
      </c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</row>
    <row r="123" ht="12.75" customHeight="1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ht="12.75" hidden="1" customHeight="1">
      <c r="A124" s="2"/>
      <c r="B124" s="3"/>
      <c r="C124" s="3"/>
      <c r="D124" s="25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ht="2.25" customHeight="1">
      <c r="A125" s="2"/>
      <c r="B125" s="3"/>
      <c r="C125" s="3"/>
      <c r="D125" s="2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6.75" customHeight="1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ht="15.75" customHeight="1">
      <c r="A127" s="254"/>
      <c r="B127" s="255" t="s">
        <v>257</v>
      </c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</row>
    <row r="128" ht="12.75" customHeight="1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ht="12.75" customHeight="1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ht="12.75" customHeight="1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ht="12.75" customHeight="1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ht="12.75" customHeight="1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ht="12.75" customHeight="1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ht="12.75" customHeight="1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ht="12.75" customHeight="1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ht="12.75" customHeight="1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ht="12.75" customHeight="1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ht="12.75" customHeight="1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ht="12.75" customHeight="1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ht="12.75" customHeight="1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ht="12.75" customHeight="1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ht="12.75" customHeight="1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ht="12.75" customHeight="1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ht="12.75" customHeight="1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ht="12.75" customHeight="1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ht="12.75" customHeight="1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ht="12.75" customHeight="1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ht="12.75" customHeight="1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ht="12.75" customHeight="1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ht="12.75" customHeight="1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ht="12.75" customHeight="1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ht="12.75" customHeight="1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ht="12.75" customHeight="1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ht="12.75" customHeight="1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ht="12.75" customHeight="1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ht="12.75" customHeight="1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ht="12.75" customHeight="1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ht="12.75" customHeight="1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ht="12.75" customHeight="1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ht="12.75" customHeight="1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ht="12.75" customHeight="1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ht="12.75" customHeight="1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ht="12.75" customHeight="1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ht="12.75" customHeight="1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ht="12.75" customHeight="1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ht="12.75" customHeight="1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ht="12.75" customHeight="1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ht="12.75" customHeight="1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ht="12.75" customHeight="1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ht="12.75" customHeight="1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ht="12.75" customHeight="1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ht="12.75" customHeight="1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ht="12.75" customHeight="1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ht="12.75" customHeight="1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ht="12.75" customHeight="1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ht="12.75" customHeight="1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ht="12.75" customHeight="1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ht="12.75" customHeight="1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ht="12.75" customHeight="1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ht="12.75" customHeight="1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ht="12.75" customHeight="1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ht="12.75" customHeight="1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ht="12.75" customHeight="1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ht="12.75" customHeight="1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ht="12.75" customHeight="1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ht="12.75" customHeight="1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ht="12.75" customHeight="1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ht="12.75" customHeight="1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ht="12.75" customHeight="1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ht="12.75" customHeight="1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ht="12.75" customHeight="1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ht="12.75" customHeight="1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ht="12.75" customHeight="1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ht="12.75" customHeight="1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ht="12.75" customHeight="1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ht="12.75" customHeight="1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ht="12.75" customHeight="1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ht="12.75" customHeight="1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ht="12.75" customHeight="1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ht="12.75" customHeight="1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ht="12.75" customHeight="1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ht="12.75" customHeight="1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ht="12.75" customHeight="1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ht="12.75" customHeight="1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ht="12.75" customHeight="1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ht="12.75" customHeight="1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ht="12.75" customHeight="1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ht="12.75" customHeight="1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ht="12.75" customHeight="1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ht="12.75" customHeight="1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ht="12.75" customHeight="1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ht="12.75" customHeight="1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ht="12.75" customHeight="1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ht="12.75" customHeight="1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ht="12.75" customHeight="1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ht="12.75" customHeight="1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ht="12.75" customHeight="1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ht="12.75" customHeight="1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ht="12.75" customHeight="1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ht="12.75" customHeight="1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ht="12.75" customHeight="1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ht="12.75" customHeight="1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ht="12.75" customHeight="1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ht="12.75" customHeight="1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ht="12.75" customHeight="1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ht="12.75" customHeight="1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ht="12.75" customHeight="1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ht="12.75" customHeight="1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ht="12.75" customHeight="1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ht="12.75" customHeight="1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ht="12.75" customHeight="1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ht="12.75" customHeight="1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ht="12.75" customHeight="1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ht="12.75" customHeight="1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ht="12.75" customHeight="1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ht="12.75" customHeight="1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ht="12.75" customHeight="1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ht="12.75" customHeight="1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ht="12.75" customHeight="1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ht="12.75" customHeight="1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ht="12.75" customHeight="1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ht="12.75" customHeight="1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ht="12.75" customHeight="1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ht="12.75" customHeight="1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ht="12.75" customHeight="1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ht="12.75" customHeight="1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ht="12.75" customHeight="1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ht="12.75" customHeight="1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ht="12.75" customHeight="1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ht="12.75" customHeight="1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ht="12.75" customHeight="1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ht="12.75" customHeight="1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ht="12.75" customHeight="1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ht="12.75" customHeight="1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ht="12.75" customHeight="1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ht="12.75" customHeight="1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ht="12.75" customHeight="1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ht="12.75" customHeight="1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ht="12.75" customHeight="1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ht="12.75" customHeight="1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ht="12.75" customHeight="1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ht="12.75" customHeight="1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ht="12.75" customHeight="1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ht="12.75" customHeight="1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ht="12.75" customHeight="1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ht="12.75" customHeight="1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ht="12.75" customHeight="1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ht="12.75" customHeight="1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ht="12.75" customHeight="1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ht="12.75" customHeight="1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ht="12.75" customHeight="1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ht="12.75" customHeight="1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ht="12.75" customHeight="1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ht="12.75" customHeight="1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ht="12.75" customHeight="1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ht="12.75" customHeight="1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ht="12.75" customHeight="1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ht="12.75" customHeight="1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ht="12.75" customHeight="1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ht="12.75" customHeight="1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ht="12.75" customHeight="1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ht="12.75" customHeight="1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ht="12.75" customHeight="1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ht="12.75" customHeight="1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ht="12.75" customHeight="1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ht="12.75" customHeight="1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ht="12.75" customHeight="1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ht="12.75" customHeight="1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ht="12.75" customHeight="1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ht="12.75" customHeight="1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ht="12.75" customHeight="1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ht="12.75" customHeight="1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ht="12.75" customHeight="1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ht="12.75" customHeight="1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ht="12.75" customHeight="1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ht="12.75" customHeight="1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ht="12.75" customHeight="1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ht="12.75" customHeight="1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ht="12.75" customHeight="1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ht="12.75" customHeight="1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ht="12.75" customHeight="1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ht="12.75" customHeight="1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ht="12.75" customHeight="1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ht="12.75" customHeight="1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ht="12.75" customHeight="1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ht="12.75" customHeight="1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ht="12.75" customHeight="1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ht="12.75" customHeight="1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ht="12.75" customHeight="1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ht="12.75" customHeight="1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ht="12.75" customHeight="1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ht="12.75" customHeight="1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ht="12.75" customHeight="1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ht="12.75" customHeight="1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ht="12.75" customHeight="1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ht="12.75" customHeight="1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ht="12.75" customHeight="1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ht="12.75" customHeight="1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ht="12.75" customHeight="1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ht="12.75" customHeight="1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ht="12.75" customHeight="1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ht="12.75" customHeight="1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ht="12.75" customHeight="1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ht="12.75" customHeight="1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ht="12.75" customHeight="1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ht="12.75" customHeight="1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ht="12.75" customHeight="1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ht="12.75" customHeight="1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ht="12.75" customHeight="1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ht="12.75" customHeight="1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ht="12.75" customHeight="1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ht="12.75" customHeight="1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ht="12.75" customHeight="1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ht="12.75" customHeight="1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ht="12.75" customHeight="1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ht="12.75" customHeight="1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ht="12.75" customHeight="1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ht="12.75" customHeight="1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ht="12.75" customHeight="1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ht="12.75" customHeight="1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ht="12.75" customHeight="1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ht="12.75" customHeight="1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ht="12.75" customHeight="1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ht="12.75" customHeight="1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ht="12.75" customHeight="1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ht="12.75" customHeight="1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ht="12.75" customHeight="1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ht="12.75" customHeight="1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ht="12.75" customHeight="1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ht="12.75" customHeight="1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ht="12.75" customHeight="1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ht="12.75" customHeight="1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ht="12.75" customHeight="1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ht="12.75" customHeight="1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ht="12.75" customHeight="1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ht="12.75" customHeight="1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ht="12.75" customHeight="1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ht="12.75" customHeight="1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ht="12.75" customHeight="1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ht="12.75" customHeight="1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ht="12.75" customHeight="1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ht="12.75" customHeight="1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ht="12.75" customHeight="1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ht="12.75" customHeight="1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ht="12.75" customHeight="1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ht="12.75" customHeight="1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ht="12.75" customHeight="1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ht="12.75" customHeight="1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ht="12.75" customHeight="1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ht="12.75" customHeight="1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ht="12.75" customHeight="1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ht="12.75" customHeight="1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ht="12.75" customHeight="1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ht="12.75" customHeight="1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ht="12.75" customHeight="1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ht="12.75" customHeight="1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ht="12.75" customHeight="1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ht="12.75" customHeight="1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ht="12.75" customHeight="1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ht="12.75" customHeight="1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ht="12.75" customHeight="1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ht="12.75" customHeight="1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ht="12.75" customHeight="1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ht="12.75" customHeight="1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ht="12.75" customHeight="1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ht="12.75" customHeight="1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ht="12.75" customHeight="1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ht="12.75" customHeight="1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ht="12.75" customHeight="1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ht="12.75" customHeight="1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ht="12.75" customHeight="1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ht="12.75" customHeight="1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ht="12.75" customHeight="1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ht="12.75" customHeight="1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ht="12.75" customHeight="1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ht="12.75" customHeight="1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ht="12.75" customHeight="1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ht="12.75" customHeight="1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ht="12.75" customHeight="1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ht="12.75" customHeight="1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ht="12.75" customHeight="1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ht="12.75" customHeight="1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ht="12.75" customHeight="1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ht="12.75" customHeight="1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ht="12.75" customHeight="1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ht="12.75" customHeight="1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ht="12.75" customHeight="1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ht="12.75" customHeight="1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ht="12.75" customHeight="1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ht="12.75" customHeight="1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ht="12.75" customHeight="1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ht="12.75" customHeight="1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ht="12.75" customHeight="1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ht="12.75" customHeight="1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ht="12.75" customHeight="1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ht="12.75" customHeight="1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ht="12.75" customHeight="1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ht="12.75" customHeight="1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ht="12.75" customHeight="1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ht="12.75" customHeight="1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ht="12.75" customHeight="1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ht="12.75" customHeight="1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ht="12.75" customHeight="1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ht="12.75" customHeight="1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ht="12.75" customHeight="1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ht="12.75" customHeight="1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ht="12.75" customHeight="1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ht="12.75" customHeight="1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ht="12.75" customHeight="1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ht="12.75" customHeight="1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ht="12.75" customHeight="1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ht="12.75" customHeight="1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ht="12.75" customHeight="1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ht="12.75" customHeight="1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ht="12.75" customHeight="1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ht="12.75" customHeight="1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ht="12.75" customHeight="1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ht="12.75" customHeight="1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ht="12.75" customHeight="1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ht="12.75" customHeight="1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ht="12.75" customHeight="1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ht="12.75" customHeight="1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ht="12.75" customHeight="1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ht="12.75" customHeight="1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ht="12.75" customHeight="1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ht="12.75" customHeight="1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ht="12.75" customHeight="1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ht="12.75" customHeight="1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ht="12.75" customHeight="1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ht="12.75" customHeight="1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ht="12.75" customHeight="1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ht="12.75" customHeight="1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ht="12.75" customHeight="1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ht="12.75" customHeight="1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ht="12.75" customHeight="1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ht="12.75" customHeight="1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ht="12.75" customHeight="1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ht="12.75" customHeight="1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ht="12.75" customHeight="1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ht="12.75" customHeight="1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ht="12.75" customHeight="1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ht="12.75" customHeight="1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ht="12.75" customHeight="1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ht="12.75" customHeight="1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ht="12.75" customHeight="1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ht="12.75" customHeight="1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ht="12.75" customHeight="1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ht="12.75" customHeight="1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ht="12.75" customHeight="1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ht="12.75" customHeight="1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ht="12.75" customHeight="1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ht="12.75" customHeight="1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ht="12.75" customHeight="1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ht="12.75" customHeight="1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ht="12.75" customHeight="1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ht="12.75" customHeight="1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ht="12.75" customHeight="1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ht="12.75" customHeight="1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ht="12.75" customHeight="1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ht="12.75" customHeight="1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ht="12.75" customHeight="1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ht="12.75" customHeight="1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ht="12.75" customHeight="1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ht="12.75" customHeight="1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ht="12.75" customHeight="1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ht="12.75" customHeight="1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ht="12.75" customHeight="1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ht="12.75" customHeight="1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ht="12.75" customHeight="1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ht="12.75" customHeight="1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ht="12.75" customHeight="1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ht="12.75" customHeight="1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ht="12.75" customHeight="1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ht="12.75" customHeight="1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ht="12.75" customHeight="1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ht="12.75" customHeight="1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ht="12.75" customHeight="1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ht="12.75" customHeight="1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ht="12.75" customHeight="1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ht="12.75" customHeight="1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ht="12.75" customHeight="1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ht="12.75" customHeight="1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ht="12.75" customHeight="1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ht="12.75" customHeight="1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ht="12.75" customHeight="1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ht="12.75" customHeight="1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ht="12.75" customHeight="1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ht="12.75" customHeight="1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ht="12.75" customHeight="1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ht="12.75" customHeight="1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ht="12.75" customHeight="1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ht="12.75" customHeight="1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ht="12.75" customHeight="1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ht="12.75" customHeight="1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ht="12.75" customHeight="1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ht="12.75" customHeight="1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ht="12.75" customHeight="1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ht="12.75" customHeight="1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ht="12.75" customHeight="1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ht="12.75" customHeight="1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ht="12.75" customHeight="1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ht="12.75" customHeight="1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ht="12.75" customHeight="1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ht="12.75" customHeight="1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ht="12.75" customHeight="1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ht="12.75" customHeight="1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ht="12.75" customHeight="1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ht="12.75" customHeight="1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ht="12.75" customHeight="1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ht="12.75" customHeight="1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ht="12.75" customHeight="1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ht="12.75" customHeight="1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ht="12.75" customHeight="1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ht="12.75" customHeight="1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ht="12.75" customHeight="1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ht="12.75" customHeight="1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ht="12.75" customHeight="1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ht="12.75" customHeight="1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ht="12.75" customHeight="1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ht="12.75" customHeight="1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ht="12.75" customHeight="1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ht="12.75" customHeight="1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ht="12.75" customHeight="1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ht="12.75" customHeight="1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ht="12.75" customHeight="1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ht="12.75" customHeight="1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ht="12.75" customHeight="1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ht="12.75" customHeight="1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ht="12.75" customHeight="1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ht="12.75" customHeight="1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ht="12.75" customHeight="1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ht="12.75" customHeight="1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ht="12.75" customHeight="1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ht="12.75" customHeight="1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ht="12.75" customHeight="1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ht="12.75" customHeight="1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ht="12.75" customHeight="1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ht="12.75" customHeight="1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ht="12.75" customHeight="1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ht="12.75" customHeight="1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ht="12.75" customHeight="1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ht="12.75" customHeight="1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ht="12.75" customHeight="1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ht="12.75" customHeight="1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ht="12.75" customHeight="1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ht="12.75" customHeight="1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ht="12.75" customHeight="1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ht="12.75" customHeight="1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ht="12.75" customHeight="1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ht="12.75" customHeight="1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ht="12.75" customHeight="1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ht="12.75" customHeight="1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ht="12.75" customHeight="1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ht="12.75" customHeight="1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ht="12.75" customHeight="1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ht="12.75" customHeight="1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ht="12.75" customHeight="1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ht="12.75" customHeight="1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ht="12.75" customHeight="1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ht="12.75" customHeight="1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ht="12.75" customHeight="1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ht="12.75" customHeight="1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ht="12.75" customHeight="1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ht="12.75" customHeight="1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ht="12.75" customHeight="1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ht="12.75" customHeight="1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ht="12.75" customHeight="1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ht="12.75" customHeight="1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ht="12.75" customHeight="1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ht="12.75" customHeight="1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ht="12.75" customHeight="1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ht="12.75" customHeight="1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ht="12.75" customHeight="1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ht="12.75" customHeight="1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ht="12.75" customHeight="1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ht="12.75" customHeight="1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ht="12.75" customHeight="1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ht="12.75" customHeight="1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ht="12.75" customHeight="1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ht="12.75" customHeight="1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ht="12.75" customHeight="1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ht="12.75" customHeight="1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ht="12.75" customHeight="1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ht="12.75" customHeight="1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ht="12.75" customHeight="1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ht="12.75" customHeight="1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ht="12.75" customHeight="1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ht="12.75" customHeight="1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ht="12.75" customHeight="1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ht="12.75" customHeight="1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ht="12.75" customHeight="1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ht="12.75" customHeight="1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ht="12.75" customHeight="1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ht="12.75" customHeight="1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ht="12.75" customHeight="1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ht="12.75" customHeight="1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ht="12.75" customHeight="1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ht="12.75" customHeight="1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ht="12.75" customHeight="1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ht="12.75" customHeight="1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ht="12.75" customHeight="1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ht="12.75" customHeight="1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ht="12.75" customHeight="1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ht="12.75" customHeight="1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ht="12.75" customHeight="1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ht="12.75" customHeight="1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ht="12.75" customHeight="1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ht="12.75" customHeight="1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ht="12.75" customHeight="1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ht="12.75" customHeight="1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ht="12.75" customHeight="1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ht="12.75" customHeight="1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ht="12.75" customHeight="1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ht="12.75" customHeight="1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ht="12.75" customHeight="1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ht="12.75" customHeight="1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ht="12.75" customHeight="1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ht="12.75" customHeight="1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ht="12.75" customHeight="1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ht="12.75" customHeight="1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ht="12.75" customHeight="1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ht="12.75" customHeight="1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ht="12.75" customHeight="1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ht="12.75" customHeight="1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ht="12.75" customHeight="1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ht="12.75" customHeight="1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ht="12.75" customHeight="1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ht="12.75" customHeight="1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ht="12.75" customHeight="1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ht="12.75" customHeight="1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ht="12.75" customHeight="1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ht="12.75" customHeight="1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ht="12.75" customHeight="1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ht="12.75" customHeight="1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ht="12.75" customHeight="1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ht="12.75" customHeight="1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ht="12.75" customHeight="1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ht="12.75" customHeight="1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ht="12.75" customHeight="1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ht="12.75" customHeight="1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ht="12.75" customHeight="1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ht="12.75" customHeight="1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ht="12.75" customHeight="1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ht="12.75" customHeight="1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ht="12.75" customHeight="1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ht="12.75" customHeight="1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ht="12.75" customHeight="1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ht="12.75" customHeight="1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ht="12.75" customHeight="1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ht="12.75" customHeight="1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ht="12.75" customHeight="1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ht="12.75" customHeight="1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ht="12.75" customHeight="1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ht="12.75" customHeight="1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ht="12.75" customHeight="1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ht="12.75" customHeight="1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ht="12.75" customHeight="1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ht="12.75" customHeight="1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ht="12.75" customHeight="1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ht="12.75" customHeight="1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ht="12.75" customHeight="1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ht="12.75" customHeight="1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ht="12.75" customHeight="1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ht="12.75" customHeight="1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ht="12.75" customHeight="1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ht="12.75" customHeight="1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ht="12.75" customHeight="1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ht="12.75" customHeight="1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ht="12.75" customHeight="1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ht="12.75" customHeight="1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ht="12.75" customHeight="1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ht="12.75" customHeight="1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ht="12.75" customHeight="1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ht="12.75" customHeight="1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ht="12.75" customHeight="1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ht="12.75" customHeight="1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ht="12.75" customHeight="1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ht="12.75" customHeight="1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ht="12.75" customHeight="1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ht="12.75" customHeight="1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ht="12.75" customHeight="1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ht="12.75" customHeight="1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ht="12.75" customHeight="1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ht="12.75" customHeight="1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ht="12.75" customHeight="1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ht="12.75" customHeight="1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ht="12.75" customHeight="1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ht="12.75" customHeight="1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ht="12.75" customHeight="1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ht="12.75" customHeight="1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ht="12.75" customHeight="1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ht="12.75" customHeight="1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ht="12.75" customHeight="1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ht="12.75" customHeight="1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ht="12.75" customHeight="1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ht="12.75" customHeight="1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ht="12.75" customHeight="1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ht="12.75" customHeight="1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ht="12.75" customHeight="1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ht="12.75" customHeight="1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ht="12.75" customHeight="1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ht="12.75" customHeight="1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ht="12.75" customHeight="1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ht="12.75" customHeight="1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ht="12.75" customHeight="1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ht="12.75" customHeight="1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ht="12.75" customHeight="1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ht="12.75" customHeight="1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ht="12.75" customHeight="1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ht="12.75" customHeight="1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ht="12.75" customHeight="1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ht="12.75" customHeight="1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ht="12.75" customHeight="1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ht="12.75" customHeight="1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ht="12.75" customHeight="1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ht="12.75" customHeight="1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ht="12.75" customHeight="1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ht="12.75" customHeight="1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ht="12.75" customHeight="1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ht="12.75" customHeight="1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ht="12.75" customHeight="1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ht="12.75" customHeight="1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ht="12.75" customHeight="1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ht="12.75" customHeight="1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ht="12.75" customHeight="1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ht="12.75" customHeight="1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ht="12.75" customHeight="1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ht="12.75" customHeight="1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ht="12.75" customHeight="1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ht="12.75" customHeight="1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ht="12.75" customHeight="1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ht="12.75" customHeight="1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ht="12.75" customHeight="1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ht="12.75" customHeight="1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ht="12.75" customHeight="1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ht="12.75" customHeight="1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ht="12.75" customHeight="1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ht="12.75" customHeight="1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ht="12.75" customHeight="1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ht="12.75" customHeight="1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ht="12.75" customHeight="1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ht="12.75" customHeight="1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ht="12.75" customHeight="1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ht="12.75" customHeight="1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ht="12.75" customHeight="1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ht="12.75" customHeight="1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ht="12.75" customHeight="1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ht="12.75" customHeight="1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ht="12.75" customHeight="1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ht="12.75" customHeight="1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ht="12.75" customHeight="1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ht="12.75" customHeight="1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ht="12.75" customHeight="1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ht="12.75" customHeight="1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ht="12.75" customHeight="1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ht="12.75" customHeight="1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ht="12.75" customHeight="1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ht="12.75" customHeight="1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ht="12.75" customHeight="1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ht="12.75" customHeight="1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ht="12.75" customHeight="1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ht="12.75" customHeight="1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ht="12.75" customHeight="1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ht="12.75" customHeight="1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ht="12.75" customHeight="1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ht="12.75" customHeight="1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ht="12.75" customHeight="1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ht="12.75" customHeight="1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ht="12.75" customHeight="1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ht="12.75" customHeight="1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ht="12.75" customHeight="1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ht="12.75" customHeight="1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ht="12.75" customHeight="1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ht="12.75" customHeight="1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ht="12.75" customHeight="1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ht="12.75" customHeight="1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ht="12.75" customHeight="1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ht="12.75" customHeight="1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ht="12.75" customHeight="1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ht="12.75" customHeight="1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ht="12.75" customHeight="1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ht="12.75" customHeight="1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ht="12.75" customHeight="1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ht="12.75" customHeight="1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ht="12.75" customHeight="1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ht="12.75" customHeight="1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ht="12.75" customHeight="1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ht="12.75" customHeight="1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ht="12.75" customHeight="1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ht="12.75" customHeight="1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ht="12.75" customHeight="1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ht="12.75" customHeight="1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ht="12.75" customHeight="1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ht="12.75" customHeight="1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ht="12.75" customHeight="1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ht="12.75" customHeight="1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ht="12.75" customHeight="1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ht="12.75" customHeight="1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ht="12.75" customHeight="1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ht="12.75" customHeight="1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ht="12.75" customHeight="1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ht="12.75" customHeight="1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ht="12.75" customHeight="1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ht="12.75" customHeight="1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ht="12.75" customHeight="1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ht="12.75" customHeight="1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ht="12.75" customHeight="1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ht="12.75" customHeight="1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ht="12.75" customHeight="1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ht="12.75" customHeight="1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ht="12.75" customHeight="1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ht="12.75" customHeight="1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ht="12.75" customHeight="1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ht="12.75" customHeight="1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ht="12.75" customHeight="1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ht="12.75" customHeight="1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ht="12.75" customHeight="1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ht="12.75" customHeight="1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ht="12.75" customHeight="1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ht="12.75" customHeight="1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ht="12.75" customHeight="1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ht="12.75" customHeight="1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ht="12.75" customHeight="1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ht="12.75" customHeight="1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ht="12.75" customHeight="1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ht="12.75" customHeight="1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ht="12.75" customHeight="1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ht="12.75" customHeight="1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ht="12.75" customHeight="1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ht="12.75" customHeight="1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ht="12.75" customHeight="1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ht="12.75" customHeight="1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ht="12.75" customHeight="1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ht="12.75" customHeight="1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ht="12.75" customHeight="1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ht="12.75" customHeight="1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ht="12.75" customHeight="1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ht="12.75" customHeight="1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ht="12.75" customHeight="1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ht="12.75" customHeight="1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ht="12.75" customHeight="1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ht="12.75" customHeight="1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ht="12.75" customHeight="1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ht="12.75" customHeight="1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ht="12.75" customHeight="1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ht="12.75" customHeight="1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ht="12.75" customHeight="1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ht="12.75" customHeight="1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ht="12.75" customHeight="1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ht="12.75" customHeight="1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ht="12.75" customHeight="1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ht="12.75" customHeight="1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ht="12.75" customHeight="1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ht="12.75" customHeight="1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ht="12.75" customHeight="1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ht="12.75" customHeight="1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ht="12.75" customHeight="1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ht="12.75" customHeight="1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ht="12.75" customHeight="1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ht="12.75" customHeight="1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ht="12.75" customHeight="1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ht="12.75" customHeight="1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ht="12.75" customHeight="1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ht="12.75" customHeight="1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ht="12.75" customHeight="1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ht="12.75" customHeight="1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ht="12.75" customHeight="1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ht="12.75" customHeight="1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ht="12.75" customHeight="1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ht="12.75" customHeight="1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ht="12.75" customHeight="1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ht="12.75" customHeight="1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ht="12.75" customHeight="1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ht="12.75" customHeight="1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ht="12.75" customHeight="1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ht="12.75" customHeight="1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ht="12.75" customHeight="1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ht="12.75" customHeight="1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ht="12.75" customHeight="1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ht="12.75" customHeight="1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ht="12.75" customHeight="1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ht="12.75" customHeight="1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ht="12.75" customHeight="1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ht="12.75" customHeight="1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ht="12.75" customHeight="1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ht="12.75" customHeight="1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ht="12.75" customHeight="1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ht="12.75" customHeight="1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ht="12.75" customHeight="1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ht="12.75" customHeight="1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ht="12.75" customHeight="1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ht="12.75" customHeight="1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ht="12.75" customHeight="1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ht="12.75" customHeight="1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ht="12.75" customHeight="1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ht="12.75" customHeight="1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ht="12.75" customHeight="1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ht="12.75" customHeight="1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ht="12.75" customHeight="1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ht="12.75" customHeight="1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ht="12.75" customHeight="1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ht="12.75" customHeight="1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ht="12.75" customHeight="1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ht="12.75" customHeight="1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ht="12.75" customHeight="1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ht="12.75" customHeight="1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ht="12.75" customHeight="1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ht="12.75" customHeight="1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ht="12.75" customHeight="1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ht="12.75" customHeight="1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ht="12.75" customHeight="1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ht="12.75" customHeight="1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ht="12.75" customHeight="1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ht="12.75" customHeight="1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ht="12.75" customHeight="1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ht="12.75" customHeight="1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ht="12.75" customHeight="1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ht="12.75" customHeight="1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ht="12.75" customHeight="1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ht="12.75" customHeight="1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ht="12.75" customHeight="1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ht="12.75" customHeight="1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ht="12.75" customHeight="1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ht="12.75" customHeight="1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ht="12.75" customHeight="1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ht="12.75" customHeight="1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ht="12.75" customHeight="1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ht="12.75" customHeight="1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ht="12.75" customHeight="1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ht="12.75" customHeight="1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ht="12.75" customHeight="1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ht="12.75" customHeight="1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ht="12.75" customHeight="1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ht="12.75" customHeight="1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ht="12.75" customHeight="1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ht="12.75" customHeight="1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ht="12.75" customHeight="1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ht="12.75" customHeight="1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ht="12.75" customHeight="1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ht="12.75" customHeight="1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ht="12.75" customHeight="1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ht="12.75" customHeight="1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ht="12.75" customHeight="1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ht="12.75" customHeight="1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ht="12.75" customHeight="1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ht="12.75" customHeight="1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ht="12.75" customHeight="1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ht="12.75" customHeight="1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ht="12.75" customHeight="1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ht="12.75" customHeight="1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ht="12.75" customHeight="1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ht="12.75" customHeight="1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ht="12.75" customHeight="1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ht="12.75" customHeight="1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ht="12.75" customHeight="1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ht="12.75" customHeight="1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ht="12.75" customHeight="1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ht="12.75" customHeight="1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ht="12.75" customHeight="1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ht="12.75" customHeight="1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ht="12.75" customHeight="1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ht="12.75" customHeight="1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ht="12.75" customHeight="1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ht="12.75" customHeight="1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ht="12.75" customHeight="1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ht="12.75" customHeight="1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ht="12.75" customHeight="1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ht="12.75" customHeight="1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ht="12.75" customHeight="1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ht="12.75" customHeight="1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ht="12.75" customHeight="1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ht="12.75" customHeight="1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ht="12.75" customHeight="1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ht="12.75" customHeight="1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ht="12.75" customHeight="1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ht="12.75" customHeight="1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ht="12.75" customHeight="1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ht="12.75" customHeight="1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ht="12.75" customHeight="1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ht="12.75" customHeight="1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</sheetData>
  <autoFilter ref="$A$7:$F$122"/>
  <mergeCells count="5">
    <mergeCell ref="C1:F1"/>
    <mergeCell ref="A3:F3"/>
    <mergeCell ref="A4:B4"/>
    <mergeCell ref="E7:F7"/>
    <mergeCell ref="B127:D127"/>
  </mergeCells>
  <printOptions/>
  <pageMargins bottom="0.75" footer="0.0" header="0.0" left="0.7" right="0.7" top="0.75"/>
  <pageSetup orientation="landscape"/>
  <headerFooter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54.14"/>
    <col customWidth="1" min="3" max="6" width="16.29"/>
    <col customWidth="1" min="7" max="14" width="9.14"/>
    <col customWidth="1" min="15" max="26" width="8.0"/>
  </cols>
  <sheetData>
    <row r="1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3"/>
      <c r="B2" s="3"/>
      <c r="C2" s="3"/>
      <c r="D2" s="3"/>
      <c r="E2" s="3"/>
      <c r="F2" s="3"/>
      <c r="G2" s="3"/>
      <c r="H2" s="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92.25" customHeight="1">
      <c r="A3" s="3"/>
      <c r="B3" s="3"/>
      <c r="C3" s="9"/>
      <c r="D3" s="5" t="s">
        <v>1</v>
      </c>
      <c r="G3" s="11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75" customHeight="1">
      <c r="A4" s="3"/>
      <c r="B4" s="3"/>
      <c r="C4" s="9"/>
      <c r="D4" s="5"/>
      <c r="E4" s="5"/>
      <c r="F4" s="5"/>
      <c r="G4" s="11"/>
      <c r="H4" s="10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51.0" customHeight="1">
      <c r="A5" s="15" t="s">
        <v>3</v>
      </c>
      <c r="G5" s="3"/>
      <c r="H5" s="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3.25" customHeight="1">
      <c r="A6" s="18">
        <v>2.4533E10</v>
      </c>
      <c r="C6" s="15"/>
      <c r="D6" s="15"/>
      <c r="E6" s="15"/>
      <c r="F6" s="15"/>
      <c r="G6" s="3"/>
      <c r="H6" s="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4.25" customHeight="1">
      <c r="A7" s="21" t="s">
        <v>5</v>
      </c>
      <c r="B7" s="21"/>
      <c r="C7" s="15"/>
      <c r="D7" s="15"/>
      <c r="E7" s="15"/>
      <c r="F7" s="15"/>
      <c r="G7" s="3"/>
      <c r="H7" s="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0" customHeight="1">
      <c r="A8" s="23"/>
      <c r="F8" s="22" t="s">
        <v>6</v>
      </c>
      <c r="G8" s="3"/>
      <c r="H8" s="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75" customHeight="1">
      <c r="A9" s="25" t="s">
        <v>7</v>
      </c>
      <c r="B9" s="25" t="s">
        <v>11</v>
      </c>
      <c r="C9" s="25" t="s">
        <v>13</v>
      </c>
      <c r="D9" s="25" t="s">
        <v>12</v>
      </c>
      <c r="E9" s="27" t="s">
        <v>14</v>
      </c>
      <c r="F9" s="29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72.0" customHeight="1">
      <c r="A10" s="33"/>
      <c r="B10" s="33"/>
      <c r="C10" s="33"/>
      <c r="D10" s="33"/>
      <c r="E10" s="24" t="s">
        <v>13</v>
      </c>
      <c r="F10" s="37" t="s">
        <v>20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26.25" customHeight="1">
      <c r="A11" s="42"/>
      <c r="B11" s="43" t="s">
        <v>23</v>
      </c>
      <c r="C11" s="45"/>
      <c r="D11" s="47"/>
      <c r="E11" s="47"/>
      <c r="F11" s="4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51.0" customHeight="1">
      <c r="A12" s="52">
        <v>200000.0</v>
      </c>
      <c r="B12" s="55" t="s">
        <v>27</v>
      </c>
      <c r="C12" s="60">
        <f t="shared" ref="C12:F12" si="1">C13+C15</f>
        <v>0</v>
      </c>
      <c r="D12" s="60">
        <f t="shared" si="1"/>
        <v>-132800</v>
      </c>
      <c r="E12" s="60">
        <f t="shared" si="1"/>
        <v>132800</v>
      </c>
      <c r="F12" s="60">
        <f t="shared" si="1"/>
        <v>132800</v>
      </c>
      <c r="G12" s="73"/>
      <c r="H12" s="73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51.0" hidden="1" customHeight="1">
      <c r="A13" s="83">
        <v>205000.0</v>
      </c>
      <c r="B13" s="85" t="s">
        <v>33</v>
      </c>
      <c r="C13" s="90">
        <f t="shared" ref="C13:C14" si="3">SUM(D13+E13)</f>
        <v>0</v>
      </c>
      <c r="D13" s="92" t="str">
        <f t="shared" ref="D13:F13" si="2">D14</f>
        <v/>
      </c>
      <c r="E13" s="92" t="str">
        <f t="shared" si="2"/>
        <v/>
      </c>
      <c r="F13" s="92" t="str">
        <f t="shared" si="2"/>
        <v/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ht="51.0" hidden="1" customHeight="1">
      <c r="A14" s="99">
        <v>205100.0</v>
      </c>
      <c r="B14" s="101" t="s">
        <v>36</v>
      </c>
      <c r="C14" s="90">
        <f t="shared" si="3"/>
        <v>0</v>
      </c>
      <c r="D14" s="104"/>
      <c r="E14" s="104"/>
      <c r="F14" s="105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ht="51.0" customHeight="1">
      <c r="A15" s="83">
        <v>208000.0</v>
      </c>
      <c r="B15" s="85" t="s">
        <v>38</v>
      </c>
      <c r="C15" s="92">
        <f t="shared" ref="C15:F15" si="4">SUM(C16:C17)</f>
        <v>0</v>
      </c>
      <c r="D15" s="92">
        <f t="shared" si="4"/>
        <v>-132800</v>
      </c>
      <c r="E15" s="92">
        <f t="shared" si="4"/>
        <v>132800</v>
      </c>
      <c r="F15" s="92">
        <f t="shared" si="4"/>
        <v>132800</v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ht="51.0" hidden="1" customHeight="1">
      <c r="A16" s="99">
        <v>208100.0</v>
      </c>
      <c r="B16" s="101" t="s">
        <v>36</v>
      </c>
      <c r="C16" s="90">
        <f t="shared" ref="C16:C18" si="5">SUM(D16+E16)</f>
        <v>0</v>
      </c>
      <c r="D16" s="104"/>
      <c r="E16" s="104"/>
      <c r="F16" s="104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ht="51.0" customHeight="1">
      <c r="A17" s="99">
        <v>208400.0</v>
      </c>
      <c r="B17" s="101" t="s">
        <v>44</v>
      </c>
      <c r="C17" s="90">
        <f t="shared" si="5"/>
        <v>0</v>
      </c>
      <c r="D17" s="104">
        <f>-132800</f>
        <v>-132800</v>
      </c>
      <c r="E17" s="104">
        <v>132800.0</v>
      </c>
      <c r="F17" s="104">
        <v>132800.0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ht="51.0" hidden="1" customHeight="1">
      <c r="A18" s="99" t="s">
        <v>46</v>
      </c>
      <c r="B18" s="101" t="s">
        <v>46</v>
      </c>
      <c r="C18" s="90">
        <f t="shared" si="5"/>
        <v>0</v>
      </c>
      <c r="D18" s="104"/>
      <c r="E18" s="104"/>
      <c r="F18" s="105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ht="51.0" customHeight="1">
      <c r="A19" s="52">
        <v>600000.0</v>
      </c>
      <c r="B19" s="55" t="s">
        <v>48</v>
      </c>
      <c r="C19" s="60">
        <f t="shared" ref="C19:F19" si="6">C20+C22</f>
        <v>0</v>
      </c>
      <c r="D19" s="60">
        <f t="shared" si="6"/>
        <v>-132800</v>
      </c>
      <c r="E19" s="60">
        <f t="shared" si="6"/>
        <v>132800</v>
      </c>
      <c r="F19" s="60">
        <f t="shared" si="6"/>
        <v>132800</v>
      </c>
      <c r="G19" s="73"/>
      <c r="H19" s="73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51.0" hidden="1" customHeight="1">
      <c r="A20" s="99">
        <v>601200.0</v>
      </c>
      <c r="B20" s="101" t="s">
        <v>49</v>
      </c>
      <c r="C20" s="90">
        <f t="shared" ref="C20:C23" si="7">SUM(D20+E20)</f>
        <v>0</v>
      </c>
      <c r="D20" s="104"/>
      <c r="E20" s="104"/>
      <c r="F20" s="10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ht="51.0" hidden="1" customHeight="1">
      <c r="A21" s="99">
        <v>601220.0</v>
      </c>
      <c r="B21" s="101" t="s">
        <v>55</v>
      </c>
      <c r="C21" s="90">
        <f t="shared" si="7"/>
        <v>0</v>
      </c>
      <c r="D21" s="104"/>
      <c r="E21" s="104"/>
      <c r="F21" s="105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ht="51.0" customHeight="1">
      <c r="A22" s="126">
        <v>602000.0</v>
      </c>
      <c r="B22" s="128" t="s">
        <v>58</v>
      </c>
      <c r="C22" s="90">
        <f t="shared" si="7"/>
        <v>0</v>
      </c>
      <c r="D22" s="60">
        <f t="shared" ref="D22:F22" si="8">SUM(D23:D25)</f>
        <v>-132800</v>
      </c>
      <c r="E22" s="60">
        <f t="shared" si="8"/>
        <v>132800</v>
      </c>
      <c r="F22" s="60">
        <f t="shared" si="8"/>
        <v>132800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ht="42.75" hidden="1" customHeight="1">
      <c r="A23" s="99">
        <v>602100.0</v>
      </c>
      <c r="B23" s="101" t="s">
        <v>36</v>
      </c>
      <c r="C23" s="90">
        <f t="shared" si="7"/>
        <v>0</v>
      </c>
      <c r="D23" s="104"/>
      <c r="E23" s="104"/>
      <c r="F23" s="104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ht="21.75" hidden="1" customHeight="1">
      <c r="A24" s="132"/>
      <c r="B24" s="133"/>
      <c r="C24" s="134"/>
      <c r="D24" s="134"/>
      <c r="E24" s="136"/>
      <c r="F24" s="138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50.25" customHeight="1">
      <c r="A25" s="132">
        <v>602400.0</v>
      </c>
      <c r="B25" s="133" t="s">
        <v>44</v>
      </c>
      <c r="C25" s="141">
        <f>SUM(D25+E25)</f>
        <v>0</v>
      </c>
      <c r="D25" s="104">
        <f>-132800</f>
        <v>-132800</v>
      </c>
      <c r="E25" s="104">
        <v>132800.0</v>
      </c>
      <c r="F25" s="104">
        <v>132800.0</v>
      </c>
      <c r="G25" s="3"/>
      <c r="H25" s="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2.25" customHeight="1">
      <c r="A26" s="3"/>
      <c r="B26" s="3"/>
      <c r="C26" s="3"/>
      <c r="D26" s="3"/>
      <c r="E26" s="3"/>
      <c r="F26" s="3"/>
      <c r="G26" s="3"/>
      <c r="H26" s="3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2.75" customHeight="1">
      <c r="A27" s="3"/>
      <c r="B27" s="3"/>
      <c r="C27" s="3"/>
      <c r="D27" s="3"/>
      <c r="E27" s="3"/>
      <c r="F27" s="3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7.75" customHeight="1">
      <c r="A28" s="16" t="s">
        <v>72</v>
      </c>
      <c r="G28" s="3"/>
      <c r="H28" s="14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2.75" customHeight="1">
      <c r="A29" s="3"/>
      <c r="B29" s="3"/>
      <c r="C29" s="3"/>
      <c r="D29" s="3"/>
      <c r="E29" s="3"/>
      <c r="F29" s="3"/>
      <c r="G29" s="3"/>
      <c r="H29" s="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8.0" customHeight="1">
      <c r="A30" s="146"/>
      <c r="B30" s="14"/>
      <c r="C30" s="14"/>
      <c r="D30" s="148"/>
      <c r="E30" s="150"/>
      <c r="F30" s="14"/>
      <c r="G30" s="14"/>
      <c r="H30" s="14"/>
      <c r="I30" s="14"/>
      <c r="J30" s="14"/>
      <c r="K30" s="14"/>
      <c r="L30" s="150"/>
      <c r="M30" s="152"/>
      <c r="N30" s="153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0">
    <mergeCell ref="D9:D10"/>
    <mergeCell ref="E9:F9"/>
    <mergeCell ref="D3:F3"/>
    <mergeCell ref="A5:F5"/>
    <mergeCell ref="A6:B6"/>
    <mergeCell ref="A8:E8"/>
    <mergeCell ref="A9:A10"/>
    <mergeCell ref="B9:B10"/>
    <mergeCell ref="C9:C10"/>
    <mergeCell ref="A28:F2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8000"/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0.43"/>
    <col customWidth="1" min="3" max="3" width="9.43"/>
    <col customWidth="1" min="4" max="4" width="52.86"/>
    <col customWidth="1" min="5" max="6" width="13.43"/>
    <col customWidth="1" min="7" max="7" width="13.14"/>
    <col customWidth="1" min="8" max="8" width="11.71"/>
    <col customWidth="1" min="9" max="9" width="5.29"/>
    <col customWidth="1" min="10" max="10" width="12.14"/>
    <col customWidth="1" min="11" max="11" width="10.86"/>
    <col customWidth="1" min="12" max="12" width="13.29"/>
    <col customWidth="1" min="13" max="13" width="10.29"/>
    <col customWidth="1" min="14" max="14" width="9.14"/>
    <col customWidth="1" min="15" max="15" width="10.14"/>
    <col customWidth="1" min="16" max="16" width="13.43"/>
    <col customWidth="1" min="17" max="17" width="14.86"/>
    <col customWidth="1" min="18" max="18" width="18.43"/>
    <col customWidth="1" min="19" max="19" width="13.29"/>
    <col customWidth="1" min="20" max="36" width="10.71"/>
  </cols>
  <sheetData>
    <row r="1" ht="88.5" customHeight="1">
      <c r="A1" s="1"/>
      <c r="B1" s="1"/>
      <c r="C1" s="1"/>
      <c r="D1" s="6"/>
      <c r="E1" s="1"/>
      <c r="F1" s="1"/>
      <c r="G1" s="1"/>
      <c r="H1" s="1"/>
      <c r="I1" s="1"/>
      <c r="J1" s="1"/>
      <c r="K1" s="1"/>
      <c r="L1" s="5" t="s">
        <v>1</v>
      </c>
      <c r="Q1" s="10"/>
      <c r="R1" s="12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ht="39.0" customHeight="1">
      <c r="A2" s="1"/>
      <c r="B2" s="16" t="s">
        <v>4</v>
      </c>
      <c r="Q2" s="14"/>
      <c r="R2" s="12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ht="18.75" customHeight="1">
      <c r="A3" s="17">
        <v>2.4533E10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  <c r="R3" s="12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ht="20.25" customHeight="1">
      <c r="A4" s="21" t="s">
        <v>5</v>
      </c>
      <c r="B4" s="20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4"/>
      <c r="R4" s="12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ht="18.75" customHeight="1">
      <c r="A5" s="1"/>
      <c r="B5" s="1"/>
      <c r="C5" s="1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 t="s">
        <v>6</v>
      </c>
      <c r="Q5" s="14"/>
      <c r="R5" s="12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ht="18.0" customHeight="1">
      <c r="A6" s="26" t="s">
        <v>9</v>
      </c>
      <c r="B6" s="28" t="s">
        <v>15</v>
      </c>
      <c r="C6" s="28" t="s">
        <v>16</v>
      </c>
      <c r="D6" s="30" t="s">
        <v>17</v>
      </c>
      <c r="E6" s="34" t="s">
        <v>12</v>
      </c>
      <c r="F6" s="36"/>
      <c r="G6" s="36"/>
      <c r="H6" s="36"/>
      <c r="I6" s="38"/>
      <c r="J6" s="34" t="s">
        <v>14</v>
      </c>
      <c r="K6" s="36"/>
      <c r="L6" s="36"/>
      <c r="M6" s="36"/>
      <c r="N6" s="36"/>
      <c r="O6" s="38"/>
      <c r="P6" s="41" t="s">
        <v>22</v>
      </c>
      <c r="Q6" s="14"/>
      <c r="R6" s="12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ht="18.0" customHeight="1">
      <c r="A7" s="44"/>
      <c r="B7" s="46"/>
      <c r="C7" s="46"/>
      <c r="D7" s="46"/>
      <c r="E7" s="48" t="s">
        <v>24</v>
      </c>
      <c r="F7" s="50" t="s">
        <v>25</v>
      </c>
      <c r="G7" s="53" t="s">
        <v>26</v>
      </c>
      <c r="H7" s="29"/>
      <c r="I7" s="50" t="s">
        <v>28</v>
      </c>
      <c r="J7" s="48" t="s">
        <v>24</v>
      </c>
      <c r="K7" s="50" t="s">
        <v>19</v>
      </c>
      <c r="L7" s="50" t="s">
        <v>25</v>
      </c>
      <c r="M7" s="53" t="s">
        <v>26</v>
      </c>
      <c r="N7" s="29"/>
      <c r="O7" s="50" t="s">
        <v>28</v>
      </c>
      <c r="P7" s="57"/>
      <c r="Q7" s="14"/>
      <c r="R7" s="12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ht="18.0" customHeight="1">
      <c r="A8" s="44"/>
      <c r="B8" s="46"/>
      <c r="C8" s="46"/>
      <c r="D8" s="46"/>
      <c r="E8" s="46"/>
      <c r="F8" s="46"/>
      <c r="G8" s="48" t="s">
        <v>29</v>
      </c>
      <c r="H8" s="48" t="s">
        <v>30</v>
      </c>
      <c r="I8" s="46"/>
      <c r="J8" s="46"/>
      <c r="K8" s="46"/>
      <c r="L8" s="46"/>
      <c r="M8" s="48" t="s">
        <v>29</v>
      </c>
      <c r="N8" s="48" t="s">
        <v>30</v>
      </c>
      <c r="O8" s="46"/>
      <c r="P8" s="57"/>
      <c r="Q8" s="14"/>
      <c r="R8" s="12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ht="57.75" customHeight="1">
      <c r="A9" s="63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7"/>
      <c r="Q9" s="68"/>
      <c r="R9" s="70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</row>
    <row r="10" ht="18.0" customHeight="1">
      <c r="A10" s="74">
        <v>1.0</v>
      </c>
      <c r="B10" s="76">
        <v>2.0</v>
      </c>
      <c r="C10" s="76">
        <v>3.0</v>
      </c>
      <c r="D10" s="76">
        <v>4.0</v>
      </c>
      <c r="E10" s="76">
        <v>5.0</v>
      </c>
      <c r="F10" s="76">
        <v>6.0</v>
      </c>
      <c r="G10" s="76">
        <v>7.0</v>
      </c>
      <c r="H10" s="76">
        <v>8.0</v>
      </c>
      <c r="I10" s="76">
        <v>9.0</v>
      </c>
      <c r="J10" s="76">
        <v>10.0</v>
      </c>
      <c r="K10" s="76">
        <v>11.0</v>
      </c>
      <c r="L10" s="76">
        <v>12.0</v>
      </c>
      <c r="M10" s="76">
        <v>13.0</v>
      </c>
      <c r="N10" s="76">
        <v>14.0</v>
      </c>
      <c r="O10" s="76">
        <v>15.0</v>
      </c>
      <c r="P10" s="79">
        <v>16.0</v>
      </c>
      <c r="Q10" s="68"/>
      <c r="R10" s="70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</row>
    <row r="11" ht="18.75" customHeight="1">
      <c r="A11" s="82">
        <v>100000.0</v>
      </c>
      <c r="B11" s="84"/>
      <c r="C11" s="84"/>
      <c r="D11" s="86" t="s">
        <v>34</v>
      </c>
      <c r="E11" s="88">
        <f t="shared" ref="E11:P11" si="1">SUM(E12)</f>
        <v>21626500</v>
      </c>
      <c r="F11" s="88">
        <f t="shared" si="1"/>
        <v>21626500</v>
      </c>
      <c r="G11" s="88">
        <f t="shared" si="1"/>
        <v>10757300</v>
      </c>
      <c r="H11" s="88">
        <f t="shared" si="1"/>
        <v>374300</v>
      </c>
      <c r="I11" s="88">
        <f t="shared" si="1"/>
        <v>0</v>
      </c>
      <c r="J11" s="88" t="str">
        <f t="shared" si="1"/>
        <v>#REF!</v>
      </c>
      <c r="K11" s="88">
        <f t="shared" si="1"/>
        <v>0</v>
      </c>
      <c r="L11" s="88">
        <f t="shared" si="1"/>
        <v>21800</v>
      </c>
      <c r="M11" s="88">
        <f t="shared" si="1"/>
        <v>0</v>
      </c>
      <c r="N11" s="88" t="str">
        <f t="shared" si="1"/>
        <v>#REF!</v>
      </c>
      <c r="O11" s="88" t="str">
        <f t="shared" si="1"/>
        <v>#REF!</v>
      </c>
      <c r="P11" s="93" t="str">
        <f t="shared" si="1"/>
        <v>#REF!</v>
      </c>
      <c r="Q11" s="95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</row>
    <row r="12" ht="18.75" customHeight="1">
      <c r="A12" s="82">
        <v>110000.0</v>
      </c>
      <c r="B12" s="84"/>
      <c r="C12" s="84"/>
      <c r="D12" s="86" t="s">
        <v>34</v>
      </c>
      <c r="E12" s="88">
        <f t="shared" ref="E12:P12" si="2">SUM(E13:E38)</f>
        <v>21626500</v>
      </c>
      <c r="F12" s="88">
        <f t="shared" si="2"/>
        <v>21626500</v>
      </c>
      <c r="G12" s="88">
        <f t="shared" si="2"/>
        <v>10757300</v>
      </c>
      <c r="H12" s="88">
        <f t="shared" si="2"/>
        <v>374300</v>
      </c>
      <c r="I12" s="88">
        <f t="shared" si="2"/>
        <v>0</v>
      </c>
      <c r="J12" s="88" t="str">
        <f t="shared" si="2"/>
        <v>#REF!</v>
      </c>
      <c r="K12" s="88">
        <f t="shared" si="2"/>
        <v>0</v>
      </c>
      <c r="L12" s="88">
        <f t="shared" si="2"/>
        <v>21800</v>
      </c>
      <c r="M12" s="88">
        <f t="shared" si="2"/>
        <v>0</v>
      </c>
      <c r="N12" s="88" t="str">
        <f t="shared" si="2"/>
        <v>#REF!</v>
      </c>
      <c r="O12" s="88" t="str">
        <f t="shared" si="2"/>
        <v>#REF!</v>
      </c>
      <c r="P12" s="93" t="str">
        <f t="shared" si="2"/>
        <v>#REF!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</row>
    <row r="13" ht="47.25" customHeight="1">
      <c r="A13" s="110" t="s">
        <v>39</v>
      </c>
      <c r="B13" s="111" t="s">
        <v>40</v>
      </c>
      <c r="C13" s="111" t="s">
        <v>42</v>
      </c>
      <c r="D13" s="112" t="s">
        <v>43</v>
      </c>
      <c r="E13" s="113">
        <f t="shared" ref="E13:E38" si="3">F13</f>
        <v>13819000</v>
      </c>
      <c r="F13" s="113">
        <f>SUM(G13:H13)+2262600+900000</f>
        <v>13819000</v>
      </c>
      <c r="G13" s="113">
        <v>1.02844E7</v>
      </c>
      <c r="H13" s="113">
        <v>372000.0</v>
      </c>
      <c r="I13" s="113"/>
      <c r="J13" s="113">
        <f t="shared" ref="J13:J18" si="4">L13+O13</f>
        <v>21800</v>
      </c>
      <c r="K13" s="114"/>
      <c r="L13" s="113">
        <f>SUM(M13:N13)+5800</f>
        <v>21800</v>
      </c>
      <c r="M13" s="113"/>
      <c r="N13" s="113">
        <v>16000.0</v>
      </c>
      <c r="O13" s="113"/>
      <c r="P13" s="116">
        <f t="shared" ref="P13:P41" si="5">E13+J13</f>
        <v>13840800</v>
      </c>
      <c r="Q13" s="118"/>
      <c r="R13" s="119"/>
      <c r="S13" s="119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</row>
    <row r="14" ht="31.5" customHeight="1">
      <c r="A14" s="110" t="s">
        <v>51</v>
      </c>
      <c r="B14" s="111" t="s">
        <v>52</v>
      </c>
      <c r="C14" s="111" t="s">
        <v>53</v>
      </c>
      <c r="D14" s="112" t="s">
        <v>54</v>
      </c>
      <c r="E14" s="113">
        <f t="shared" si="3"/>
        <v>450000</v>
      </c>
      <c r="F14" s="113">
        <f>SUM(G14:H14)+690000-240000</f>
        <v>450000</v>
      </c>
      <c r="G14" s="113"/>
      <c r="H14" s="113"/>
      <c r="I14" s="113"/>
      <c r="J14" s="113">
        <f t="shared" si="4"/>
        <v>0</v>
      </c>
      <c r="K14" s="114"/>
      <c r="L14" s="113">
        <f t="shared" ref="L14:L18" si="6">SUM(M14:N14)</f>
        <v>0</v>
      </c>
      <c r="M14" s="113"/>
      <c r="N14" s="113"/>
      <c r="O14" s="113"/>
      <c r="P14" s="116">
        <f t="shared" si="5"/>
        <v>450000</v>
      </c>
      <c r="Q14" s="120"/>
      <c r="R14" s="12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</row>
    <row r="15" ht="47.25" customHeight="1">
      <c r="A15" s="127" t="s">
        <v>57</v>
      </c>
      <c r="B15" s="129">
        <v>2080.0</v>
      </c>
      <c r="C15" s="130">
        <v>721.0</v>
      </c>
      <c r="D15" s="131" t="s">
        <v>60</v>
      </c>
      <c r="E15" s="113">
        <f t="shared" si="3"/>
        <v>3600000</v>
      </c>
      <c r="F15" s="113">
        <f>SUM(G15+H15)+3600000</f>
        <v>3600000</v>
      </c>
      <c r="G15" s="113"/>
      <c r="H15" s="113"/>
      <c r="I15" s="113"/>
      <c r="J15" s="113">
        <f t="shared" si="4"/>
        <v>0</v>
      </c>
      <c r="K15" s="114"/>
      <c r="L15" s="113">
        <f t="shared" si="6"/>
        <v>0</v>
      </c>
      <c r="M15" s="113"/>
      <c r="N15" s="113"/>
      <c r="O15" s="113"/>
      <c r="P15" s="116">
        <f t="shared" si="5"/>
        <v>3600000</v>
      </c>
      <c r="Q15" s="120"/>
      <c r="R15" s="12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</row>
    <row r="16" ht="47.25" customHeight="1">
      <c r="A16" s="127" t="s">
        <v>62</v>
      </c>
      <c r="B16" s="129">
        <v>2111.0</v>
      </c>
      <c r="C16" s="130">
        <v>726.0</v>
      </c>
      <c r="D16" s="112" t="s">
        <v>63</v>
      </c>
      <c r="E16" s="113">
        <f t="shared" si="3"/>
        <v>1400000</v>
      </c>
      <c r="F16" s="113">
        <v>1400000.0</v>
      </c>
      <c r="G16" s="113"/>
      <c r="H16" s="113"/>
      <c r="I16" s="113"/>
      <c r="J16" s="113">
        <f t="shared" si="4"/>
        <v>0</v>
      </c>
      <c r="K16" s="114"/>
      <c r="L16" s="113">
        <f t="shared" si="6"/>
        <v>0</v>
      </c>
      <c r="M16" s="113"/>
      <c r="N16" s="113"/>
      <c r="O16" s="113"/>
      <c r="P16" s="116">
        <f t="shared" si="5"/>
        <v>1400000</v>
      </c>
      <c r="Q16" s="137"/>
      <c r="R16" s="139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</row>
    <row r="17" ht="31.5" customHeight="1">
      <c r="A17" s="127" t="s">
        <v>66</v>
      </c>
      <c r="B17" s="129">
        <v>2144.0</v>
      </c>
      <c r="C17" s="130">
        <v>763.0</v>
      </c>
      <c r="D17" s="112" t="s">
        <v>67</v>
      </c>
      <c r="E17" s="113">
        <f t="shared" si="3"/>
        <v>75600</v>
      </c>
      <c r="F17" s="113">
        <v>75600.0</v>
      </c>
      <c r="G17" s="113"/>
      <c r="H17" s="113"/>
      <c r="I17" s="113"/>
      <c r="J17" s="113">
        <f t="shared" si="4"/>
        <v>0</v>
      </c>
      <c r="K17" s="114"/>
      <c r="L17" s="113">
        <f t="shared" si="6"/>
        <v>0</v>
      </c>
      <c r="M17" s="113"/>
      <c r="N17" s="113"/>
      <c r="O17" s="113"/>
      <c r="P17" s="116">
        <f t="shared" si="5"/>
        <v>75600</v>
      </c>
      <c r="Q17" s="137"/>
      <c r="R17" s="139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</row>
    <row r="18" ht="31.5" hidden="1" customHeight="1">
      <c r="A18" s="127" t="s">
        <v>69</v>
      </c>
      <c r="B18" s="129">
        <v>2146.0</v>
      </c>
      <c r="C18" s="130">
        <v>763.0</v>
      </c>
      <c r="D18" s="112" t="s">
        <v>70</v>
      </c>
      <c r="E18" s="113" t="str">
        <f t="shared" si="3"/>
        <v/>
      </c>
      <c r="F18" s="113"/>
      <c r="G18" s="113"/>
      <c r="H18" s="113"/>
      <c r="I18" s="113"/>
      <c r="J18" s="113">
        <f t="shared" si="4"/>
        <v>0</v>
      </c>
      <c r="K18" s="114"/>
      <c r="L18" s="113">
        <f t="shared" si="6"/>
        <v>0</v>
      </c>
      <c r="M18" s="113"/>
      <c r="N18" s="113"/>
      <c r="O18" s="113"/>
      <c r="P18" s="116">
        <f t="shared" si="5"/>
        <v>0</v>
      </c>
      <c r="Q18" s="137"/>
      <c r="R18" s="139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</row>
    <row r="19" ht="18.75" hidden="1" customHeight="1">
      <c r="A19" s="127" t="s">
        <v>74</v>
      </c>
      <c r="B19" s="145" t="s">
        <v>75</v>
      </c>
      <c r="C19" s="147" t="s">
        <v>76</v>
      </c>
      <c r="D19" s="149" t="s">
        <v>77</v>
      </c>
      <c r="E19" s="113" t="str">
        <f t="shared" si="3"/>
        <v/>
      </c>
      <c r="F19" s="113"/>
      <c r="G19" s="113"/>
      <c r="H19" s="113"/>
      <c r="I19" s="113"/>
      <c r="J19" s="114"/>
      <c r="K19" s="114"/>
      <c r="L19" s="113"/>
      <c r="M19" s="113"/>
      <c r="N19" s="113"/>
      <c r="O19" s="113"/>
      <c r="P19" s="116">
        <f t="shared" si="5"/>
        <v>0</v>
      </c>
      <c r="Q19" s="154"/>
      <c r="R19" s="70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</row>
    <row r="20" ht="31.5" customHeight="1">
      <c r="A20" s="110" t="s">
        <v>80</v>
      </c>
      <c r="B20" s="129">
        <v>3112.0</v>
      </c>
      <c r="C20" s="145">
        <v>1040.0</v>
      </c>
      <c r="D20" s="112" t="s">
        <v>81</v>
      </c>
      <c r="E20" s="113">
        <f t="shared" si="3"/>
        <v>55000</v>
      </c>
      <c r="F20" s="113">
        <v>55000.0</v>
      </c>
      <c r="G20" s="113"/>
      <c r="H20" s="113"/>
      <c r="I20" s="113"/>
      <c r="J20" s="113">
        <f t="shared" ref="J20:J21" si="7">L20+O20</f>
        <v>0</v>
      </c>
      <c r="K20" s="114"/>
      <c r="L20" s="113">
        <f>SUM(M20:N20)</f>
        <v>0</v>
      </c>
      <c r="M20" s="113"/>
      <c r="N20" s="113"/>
      <c r="O20" s="113"/>
      <c r="P20" s="116">
        <f t="shared" si="5"/>
        <v>55000</v>
      </c>
      <c r="Q20" s="137"/>
      <c r="R20" s="139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</row>
    <row r="21" ht="31.5" customHeight="1">
      <c r="A21" s="110" t="s">
        <v>83</v>
      </c>
      <c r="B21" s="129">
        <v>3121.0</v>
      </c>
      <c r="C21" s="145">
        <v>1040.0</v>
      </c>
      <c r="D21" s="112" t="s">
        <v>84</v>
      </c>
      <c r="E21" s="113">
        <f t="shared" si="3"/>
        <v>297000</v>
      </c>
      <c r="F21" s="113">
        <f>SUM(G21:H21)+47800+32000</f>
        <v>297000</v>
      </c>
      <c r="G21" s="113">
        <v>217200.0</v>
      </c>
      <c r="H21" s="113"/>
      <c r="I21" s="113"/>
      <c r="J21" s="113">
        <f t="shared" si="7"/>
        <v>0</v>
      </c>
      <c r="K21" s="113"/>
      <c r="L21" s="113"/>
      <c r="M21" s="113"/>
      <c r="N21" s="113"/>
      <c r="O21" s="113"/>
      <c r="P21" s="116">
        <f t="shared" si="5"/>
        <v>297000</v>
      </c>
      <c r="Q21" s="137"/>
      <c r="R21" s="139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</row>
    <row r="22" ht="31.5" hidden="1" customHeight="1">
      <c r="A22" s="110" t="s">
        <v>86</v>
      </c>
      <c r="B22" s="129">
        <v>7310.0</v>
      </c>
      <c r="C22" s="130">
        <v>443.0</v>
      </c>
      <c r="D22" s="112" t="s">
        <v>87</v>
      </c>
      <c r="E22" s="113">
        <f t="shared" si="3"/>
        <v>0</v>
      </c>
      <c r="F22" s="113">
        <f t="shared" ref="F22:F29" si="8">SUM(G22:H22)</f>
        <v>0</v>
      </c>
      <c r="G22" s="113"/>
      <c r="H22" s="113"/>
      <c r="I22" s="113"/>
      <c r="J22" s="156" t="str">
        <f>N22</f>
        <v/>
      </c>
      <c r="K22" s="157"/>
      <c r="L22" s="157"/>
      <c r="M22" s="157"/>
      <c r="N22" s="157"/>
      <c r="O22" s="157" t="str">
        <f>N22</f>
        <v/>
      </c>
      <c r="P22" s="116">
        <f t="shared" si="5"/>
        <v>0</v>
      </c>
      <c r="Q22" s="158"/>
      <c r="R22" s="70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</row>
    <row r="23" ht="18.75" hidden="1" customHeight="1">
      <c r="A23" s="110" t="s">
        <v>90</v>
      </c>
      <c r="B23" s="129">
        <v>7321.0</v>
      </c>
      <c r="C23" s="130">
        <v>443.0</v>
      </c>
      <c r="D23" s="112" t="s">
        <v>91</v>
      </c>
      <c r="E23" s="113">
        <f t="shared" si="3"/>
        <v>0</v>
      </c>
      <c r="F23" s="113">
        <f t="shared" si="8"/>
        <v>0</v>
      </c>
      <c r="G23" s="113"/>
      <c r="H23" s="113"/>
      <c r="I23" s="113"/>
      <c r="J23" s="113">
        <f t="shared" ref="J23:J29" si="9">L23+O23</f>
        <v>0</v>
      </c>
      <c r="K23" s="156"/>
      <c r="L23" s="156"/>
      <c r="M23" s="156"/>
      <c r="N23" s="156" t="str">
        <f t="shared" ref="N23:N27" si="10">'[1]дод.3'!H14</f>
        <v>#REF!</v>
      </c>
      <c r="O23" s="156"/>
      <c r="P23" s="116">
        <f t="shared" si="5"/>
        <v>0</v>
      </c>
      <c r="Q23" s="137"/>
      <c r="R23" s="139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</row>
    <row r="24" ht="18.75" hidden="1" customHeight="1">
      <c r="A24" s="110" t="s">
        <v>93</v>
      </c>
      <c r="B24" s="129">
        <v>7322.0</v>
      </c>
      <c r="C24" s="130">
        <v>443.0</v>
      </c>
      <c r="D24" s="112" t="s">
        <v>94</v>
      </c>
      <c r="E24" s="113">
        <f t="shared" si="3"/>
        <v>0</v>
      </c>
      <c r="F24" s="113">
        <f t="shared" si="8"/>
        <v>0</v>
      </c>
      <c r="G24" s="113"/>
      <c r="H24" s="113"/>
      <c r="I24" s="113"/>
      <c r="J24" s="113">
        <f t="shared" si="9"/>
        <v>0</v>
      </c>
      <c r="K24" s="156"/>
      <c r="L24" s="156"/>
      <c r="M24" s="156"/>
      <c r="N24" s="156" t="str">
        <f t="shared" si="10"/>
        <v>#REF!</v>
      </c>
      <c r="O24" s="156"/>
      <c r="P24" s="116">
        <f t="shared" si="5"/>
        <v>0</v>
      </c>
      <c r="Q24" s="137"/>
      <c r="R24" s="139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</row>
    <row r="25" ht="17.25" hidden="1" customHeight="1">
      <c r="A25" s="110" t="s">
        <v>96</v>
      </c>
      <c r="B25" s="129">
        <v>7323.0</v>
      </c>
      <c r="C25" s="130">
        <v>443.0</v>
      </c>
      <c r="D25" s="112" t="s">
        <v>97</v>
      </c>
      <c r="E25" s="113">
        <f t="shared" si="3"/>
        <v>0</v>
      </c>
      <c r="F25" s="113">
        <f t="shared" si="8"/>
        <v>0</v>
      </c>
      <c r="G25" s="113"/>
      <c r="H25" s="113"/>
      <c r="I25" s="113"/>
      <c r="J25" s="113">
        <f t="shared" si="9"/>
        <v>0</v>
      </c>
      <c r="K25" s="156"/>
      <c r="L25" s="156"/>
      <c r="M25" s="156"/>
      <c r="N25" s="156" t="str">
        <f t="shared" si="10"/>
        <v>#REF!</v>
      </c>
      <c r="O25" s="156"/>
      <c r="P25" s="116">
        <f t="shared" si="5"/>
        <v>0</v>
      </c>
      <c r="Q25" s="137"/>
      <c r="R25" s="139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</row>
    <row r="26" ht="18.75" hidden="1" customHeight="1">
      <c r="A26" s="110" t="s">
        <v>99</v>
      </c>
      <c r="B26" s="129">
        <v>7324.0</v>
      </c>
      <c r="C26" s="130">
        <v>443.0</v>
      </c>
      <c r="D26" s="112" t="s">
        <v>100</v>
      </c>
      <c r="E26" s="113">
        <f t="shared" si="3"/>
        <v>0</v>
      </c>
      <c r="F26" s="113">
        <f t="shared" si="8"/>
        <v>0</v>
      </c>
      <c r="G26" s="113"/>
      <c r="H26" s="113"/>
      <c r="I26" s="113"/>
      <c r="J26" s="156">
        <f t="shared" si="9"/>
        <v>0</v>
      </c>
      <c r="K26" s="157"/>
      <c r="L26" s="157"/>
      <c r="M26" s="157"/>
      <c r="N26" s="157" t="str">
        <f t="shared" si="10"/>
        <v>#REF!</v>
      </c>
      <c r="O26" s="157"/>
      <c r="P26" s="116">
        <f t="shared" si="5"/>
        <v>0</v>
      </c>
      <c r="Q26" s="137"/>
      <c r="R26" s="139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</row>
    <row r="27" ht="31.5" hidden="1" customHeight="1">
      <c r="A27" s="110" t="s">
        <v>102</v>
      </c>
      <c r="B27" s="129">
        <v>7325.0</v>
      </c>
      <c r="C27" s="130">
        <v>443.0</v>
      </c>
      <c r="D27" s="112" t="s">
        <v>103</v>
      </c>
      <c r="E27" s="113">
        <f t="shared" si="3"/>
        <v>0</v>
      </c>
      <c r="F27" s="113">
        <f t="shared" si="8"/>
        <v>0</v>
      </c>
      <c r="G27" s="113"/>
      <c r="H27" s="113"/>
      <c r="I27" s="113"/>
      <c r="J27" s="156" t="str">
        <f t="shared" si="9"/>
        <v>#REF!</v>
      </c>
      <c r="K27" s="157"/>
      <c r="L27" s="157"/>
      <c r="M27" s="157"/>
      <c r="N27" s="157" t="str">
        <f t="shared" si="10"/>
        <v>#REF!</v>
      </c>
      <c r="O27" s="157" t="str">
        <f t="shared" ref="O27:O28" si="11">N27</f>
        <v>#REF!</v>
      </c>
      <c r="P27" s="116" t="str">
        <f t="shared" si="5"/>
        <v>#REF!</v>
      </c>
      <c r="Q27" s="137"/>
      <c r="R27" s="139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</row>
    <row r="28" ht="47.25" hidden="1" customHeight="1">
      <c r="A28" s="110" t="s">
        <v>106</v>
      </c>
      <c r="B28" s="129">
        <v>7330.0</v>
      </c>
      <c r="C28" s="130">
        <v>443.0</v>
      </c>
      <c r="D28" s="112" t="s">
        <v>107</v>
      </c>
      <c r="E28" s="113">
        <f t="shared" si="3"/>
        <v>0</v>
      </c>
      <c r="F28" s="113">
        <f t="shared" si="8"/>
        <v>0</v>
      </c>
      <c r="G28" s="113"/>
      <c r="H28" s="113"/>
      <c r="I28" s="113"/>
      <c r="J28" s="156">
        <f t="shared" si="9"/>
        <v>0</v>
      </c>
      <c r="K28" s="157"/>
      <c r="L28" s="157"/>
      <c r="M28" s="157"/>
      <c r="N28" s="157"/>
      <c r="O28" s="157" t="str">
        <f t="shared" si="11"/>
        <v/>
      </c>
      <c r="P28" s="116">
        <f t="shared" si="5"/>
        <v>0</v>
      </c>
      <c r="Q28" s="158"/>
      <c r="R28" s="70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</row>
    <row r="29" ht="47.25" hidden="1" customHeight="1">
      <c r="A29" s="110" t="s">
        <v>109</v>
      </c>
      <c r="B29" s="129">
        <v>7361.0</v>
      </c>
      <c r="C29" s="130">
        <v>490.0</v>
      </c>
      <c r="D29" s="112" t="s">
        <v>110</v>
      </c>
      <c r="E29" s="113">
        <f t="shared" si="3"/>
        <v>0</v>
      </c>
      <c r="F29" s="113">
        <f t="shared" si="8"/>
        <v>0</v>
      </c>
      <c r="G29" s="113"/>
      <c r="H29" s="113"/>
      <c r="I29" s="113"/>
      <c r="J29" s="161">
        <f t="shared" si="9"/>
        <v>0</v>
      </c>
      <c r="K29" s="161"/>
      <c r="L29" s="161"/>
      <c r="M29" s="161"/>
      <c r="N29" s="161"/>
      <c r="O29" s="161"/>
      <c r="P29" s="116">
        <f t="shared" si="5"/>
        <v>0</v>
      </c>
      <c r="Q29" s="137"/>
      <c r="R29" s="139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</row>
    <row r="30" ht="31.5" customHeight="1">
      <c r="A30" s="110" t="s">
        <v>112</v>
      </c>
      <c r="B30" s="129">
        <v>7520.0</v>
      </c>
      <c r="C30" s="130">
        <v>490.0</v>
      </c>
      <c r="D30" s="112" t="s">
        <v>114</v>
      </c>
      <c r="E30" s="113">
        <f t="shared" si="3"/>
        <v>460200</v>
      </c>
      <c r="F30" s="113">
        <f>SUM(G30:H30)+200000+240000+20200</f>
        <v>460200</v>
      </c>
      <c r="G30" s="113"/>
      <c r="H30" s="113"/>
      <c r="I30" s="113"/>
      <c r="J30" s="162"/>
      <c r="K30" s="161"/>
      <c r="L30" s="161"/>
      <c r="M30" s="161"/>
      <c r="N30" s="161"/>
      <c r="O30" s="161"/>
      <c r="P30" s="116">
        <f t="shared" si="5"/>
        <v>460200</v>
      </c>
      <c r="Q30" s="137"/>
      <c r="R30" s="139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</row>
    <row r="31" ht="31.5" customHeight="1">
      <c r="A31" s="110" t="s">
        <v>117</v>
      </c>
      <c r="B31" s="129">
        <v>7680.0</v>
      </c>
      <c r="C31" s="130">
        <v>460.0</v>
      </c>
      <c r="D31" s="112" t="s">
        <v>118</v>
      </c>
      <c r="E31" s="113">
        <f t="shared" si="3"/>
        <v>6400</v>
      </c>
      <c r="F31" s="113">
        <v>6400.0</v>
      </c>
      <c r="G31" s="113"/>
      <c r="H31" s="113"/>
      <c r="I31" s="113"/>
      <c r="J31" s="156"/>
      <c r="K31" s="161"/>
      <c r="L31" s="161"/>
      <c r="M31" s="161"/>
      <c r="N31" s="161"/>
      <c r="O31" s="161"/>
      <c r="P31" s="116">
        <f t="shared" si="5"/>
        <v>6400</v>
      </c>
      <c r="Q31" s="158"/>
      <c r="R31" s="70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</row>
    <row r="32" ht="95.25" hidden="1" customHeight="1">
      <c r="A32" s="110" t="s">
        <v>120</v>
      </c>
      <c r="B32" s="129">
        <v>7691.0</v>
      </c>
      <c r="C32" s="130">
        <v>490.0</v>
      </c>
      <c r="D32" s="112" t="s">
        <v>121</v>
      </c>
      <c r="E32" s="113">
        <f t="shared" si="3"/>
        <v>0</v>
      </c>
      <c r="F32" s="113">
        <f>SUM(G32:H32)</f>
        <v>0</v>
      </c>
      <c r="G32" s="113"/>
      <c r="H32" s="113"/>
      <c r="I32" s="113"/>
      <c r="J32" s="113">
        <f>L32+O32</f>
        <v>0</v>
      </c>
      <c r="K32" s="114"/>
      <c r="L32" s="113"/>
      <c r="M32" s="113"/>
      <c r="N32" s="113"/>
      <c r="O32" s="113"/>
      <c r="P32" s="116">
        <f t="shared" si="5"/>
        <v>0</v>
      </c>
      <c r="Q32" s="163"/>
      <c r="R32" s="164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</row>
    <row r="33" ht="15.75" customHeight="1">
      <c r="A33" s="110" t="s">
        <v>124</v>
      </c>
      <c r="B33" s="129">
        <v>7693.0</v>
      </c>
      <c r="C33" s="130">
        <v>490.0</v>
      </c>
      <c r="D33" s="131" t="s">
        <v>125</v>
      </c>
      <c r="E33" s="113">
        <f t="shared" si="3"/>
        <v>75000</v>
      </c>
      <c r="F33" s="113">
        <v>75000.0</v>
      </c>
      <c r="G33" s="113"/>
      <c r="H33" s="113"/>
      <c r="I33" s="113"/>
      <c r="J33" s="114"/>
      <c r="K33" s="114"/>
      <c r="L33" s="113"/>
      <c r="M33" s="113"/>
      <c r="N33" s="113"/>
      <c r="O33" s="113"/>
      <c r="P33" s="116">
        <f t="shared" si="5"/>
        <v>75000</v>
      </c>
      <c r="Q33" s="163"/>
      <c r="R33" s="164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</row>
    <row r="34" ht="47.25" customHeight="1">
      <c r="A34" s="110" t="s">
        <v>127</v>
      </c>
      <c r="B34" s="129">
        <v>8110.0</v>
      </c>
      <c r="C34" s="130">
        <v>320.0</v>
      </c>
      <c r="D34" s="112" t="s">
        <v>128</v>
      </c>
      <c r="E34" s="113">
        <f t="shared" si="3"/>
        <v>45000</v>
      </c>
      <c r="F34" s="113">
        <v>45000.0</v>
      </c>
      <c r="G34" s="113"/>
      <c r="H34" s="113"/>
      <c r="I34" s="113"/>
      <c r="J34" s="113">
        <f>L34+O34</f>
        <v>0</v>
      </c>
      <c r="K34" s="114"/>
      <c r="L34" s="113">
        <f>SUM(M34:N34)</f>
        <v>0</v>
      </c>
      <c r="M34" s="113"/>
      <c r="N34" s="113"/>
      <c r="O34" s="113"/>
      <c r="P34" s="116">
        <f t="shared" si="5"/>
        <v>45000</v>
      </c>
      <c r="Q34" s="163"/>
      <c r="R34" s="164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</row>
    <row r="35" ht="20.25" customHeight="1">
      <c r="A35" s="110" t="s">
        <v>131</v>
      </c>
      <c r="B35" s="129">
        <v>8130.0</v>
      </c>
      <c r="C35" s="130">
        <v>320.0</v>
      </c>
      <c r="D35" s="112" t="s">
        <v>132</v>
      </c>
      <c r="E35" s="113">
        <f t="shared" si="3"/>
        <v>331300</v>
      </c>
      <c r="F35" s="113">
        <f>SUM(G35:H35)+56300+17000</f>
        <v>331300</v>
      </c>
      <c r="G35" s="113">
        <v>255700.0</v>
      </c>
      <c r="H35" s="113">
        <v>2300.0</v>
      </c>
      <c r="I35" s="113"/>
      <c r="J35" s="114"/>
      <c r="K35" s="114"/>
      <c r="L35" s="113"/>
      <c r="M35" s="113"/>
      <c r="N35" s="113"/>
      <c r="O35" s="113"/>
      <c r="P35" s="116">
        <f t="shared" si="5"/>
        <v>331300</v>
      </c>
      <c r="Q35" s="158"/>
      <c r="R35" s="70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</row>
    <row r="36" ht="31.5" customHeight="1">
      <c r="A36" s="110" t="s">
        <v>134</v>
      </c>
      <c r="B36" s="129">
        <v>8220.0</v>
      </c>
      <c r="C36" s="130">
        <v>380.0</v>
      </c>
      <c r="D36" s="112" t="s">
        <v>136</v>
      </c>
      <c r="E36" s="113">
        <f t="shared" si="3"/>
        <v>40000</v>
      </c>
      <c r="F36" s="113">
        <v>40000.0</v>
      </c>
      <c r="G36" s="113"/>
      <c r="H36" s="113"/>
      <c r="I36" s="113"/>
      <c r="J36" s="114"/>
      <c r="K36" s="114"/>
      <c r="L36" s="113"/>
      <c r="M36" s="113"/>
      <c r="N36" s="113"/>
      <c r="O36" s="113"/>
      <c r="P36" s="116">
        <f t="shared" si="5"/>
        <v>40000</v>
      </c>
      <c r="Q36" s="158"/>
      <c r="R36" s="70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</row>
    <row r="37" ht="31.5" customHeight="1">
      <c r="A37" s="110" t="s">
        <v>138</v>
      </c>
      <c r="B37" s="129">
        <v>8230.0</v>
      </c>
      <c r="C37" s="130">
        <v>380.0</v>
      </c>
      <c r="D37" s="112" t="s">
        <v>139</v>
      </c>
      <c r="E37" s="113">
        <f t="shared" si="3"/>
        <v>72000</v>
      </c>
      <c r="F37" s="113">
        <v>72000.0</v>
      </c>
      <c r="G37" s="113"/>
      <c r="H37" s="113"/>
      <c r="I37" s="113"/>
      <c r="J37" s="114"/>
      <c r="K37" s="114"/>
      <c r="L37" s="113"/>
      <c r="M37" s="113"/>
      <c r="N37" s="113"/>
      <c r="O37" s="113"/>
      <c r="P37" s="116">
        <f t="shared" si="5"/>
        <v>72000</v>
      </c>
      <c r="Q37" s="158"/>
      <c r="R37" s="70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</row>
    <row r="38" ht="63.0" customHeight="1">
      <c r="A38" s="166">
        <v>119410.0</v>
      </c>
      <c r="B38" s="129">
        <v>9410.0</v>
      </c>
      <c r="C38" s="130">
        <v>180.0</v>
      </c>
      <c r="D38" s="112" t="s">
        <v>140</v>
      </c>
      <c r="E38" s="168">
        <f t="shared" si="3"/>
        <v>900000</v>
      </c>
      <c r="F38" s="168">
        <v>900000.0</v>
      </c>
      <c r="G38" s="114"/>
      <c r="H38" s="114"/>
      <c r="I38" s="114"/>
      <c r="J38" s="114"/>
      <c r="K38" s="114"/>
      <c r="L38" s="113"/>
      <c r="M38" s="114"/>
      <c r="N38" s="114"/>
      <c r="O38" s="114"/>
      <c r="P38" s="116">
        <f t="shared" si="5"/>
        <v>900000</v>
      </c>
      <c r="Q38" s="137"/>
      <c r="R38" s="139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</row>
    <row r="39" ht="18.0" hidden="1" customHeight="1">
      <c r="A39" s="172"/>
      <c r="B39" s="173"/>
      <c r="C39" s="175"/>
      <c r="D39" s="176"/>
      <c r="E39" s="177"/>
      <c r="F39" s="178">
        <f t="shared" ref="F39:F40" si="12">SUM(G39:H39)</f>
        <v>0</v>
      </c>
      <c r="G39" s="180"/>
      <c r="H39" s="180"/>
      <c r="I39" s="180"/>
      <c r="J39" s="180"/>
      <c r="K39" s="180"/>
      <c r="L39" s="178"/>
      <c r="M39" s="180"/>
      <c r="N39" s="180"/>
      <c r="O39" s="180"/>
      <c r="P39" s="181">
        <f t="shared" si="5"/>
        <v>0</v>
      </c>
      <c r="Q39" s="158"/>
      <c r="R39" s="70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</row>
    <row r="40" ht="18.0" hidden="1" customHeight="1">
      <c r="A40" s="182"/>
      <c r="B40" s="183"/>
      <c r="C40" s="184"/>
      <c r="D40" s="185"/>
      <c r="E40" s="186"/>
      <c r="F40" s="178">
        <f t="shared" si="12"/>
        <v>0</v>
      </c>
      <c r="G40" s="187"/>
      <c r="H40" s="187"/>
      <c r="I40" s="187"/>
      <c r="J40" s="187"/>
      <c r="K40" s="187"/>
      <c r="L40" s="188"/>
      <c r="M40" s="187"/>
      <c r="N40" s="187"/>
      <c r="O40" s="187"/>
      <c r="P40" s="181">
        <f t="shared" si="5"/>
        <v>0</v>
      </c>
      <c r="Q40" s="158"/>
      <c r="R40" s="70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</row>
    <row r="41" ht="18.75" customHeight="1">
      <c r="A41" s="189" t="s">
        <v>148</v>
      </c>
      <c r="B41" s="84"/>
      <c r="C41" s="84"/>
      <c r="D41" s="190" t="s">
        <v>149</v>
      </c>
      <c r="E41" s="192">
        <f t="shared" ref="E41:O41" si="13">SUM(E42)</f>
        <v>47955500</v>
      </c>
      <c r="F41" s="192">
        <f t="shared" si="13"/>
        <v>47955500</v>
      </c>
      <c r="G41" s="192">
        <f t="shared" si="13"/>
        <v>31935500</v>
      </c>
      <c r="H41" s="192">
        <f t="shared" si="13"/>
        <v>6251700</v>
      </c>
      <c r="I41" s="192">
        <f t="shared" si="13"/>
        <v>0</v>
      </c>
      <c r="J41" s="192">
        <f t="shared" si="13"/>
        <v>2603200</v>
      </c>
      <c r="K41" s="192">
        <f t="shared" si="13"/>
        <v>132800</v>
      </c>
      <c r="L41" s="192">
        <f t="shared" si="13"/>
        <v>2317400</v>
      </c>
      <c r="M41" s="192">
        <f t="shared" si="13"/>
        <v>137200</v>
      </c>
      <c r="N41" s="192">
        <f t="shared" si="13"/>
        <v>0</v>
      </c>
      <c r="O41" s="192">
        <f t="shared" si="13"/>
        <v>285800</v>
      </c>
      <c r="P41" s="195">
        <f t="shared" si="5"/>
        <v>50558700</v>
      </c>
      <c r="Q41" s="196"/>
      <c r="R41" s="197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</row>
    <row r="42" ht="18.0" customHeight="1">
      <c r="A42" s="189" t="s">
        <v>154</v>
      </c>
      <c r="B42" s="84"/>
      <c r="C42" s="84"/>
      <c r="D42" s="190" t="s">
        <v>149</v>
      </c>
      <c r="E42" s="192">
        <f t="shared" ref="E42:P42" si="14">SUM(E43:E51)</f>
        <v>47955500</v>
      </c>
      <c r="F42" s="192">
        <f t="shared" si="14"/>
        <v>47955500</v>
      </c>
      <c r="G42" s="192">
        <f t="shared" si="14"/>
        <v>31935500</v>
      </c>
      <c r="H42" s="192">
        <f t="shared" si="14"/>
        <v>6251700</v>
      </c>
      <c r="I42" s="192">
        <f t="shared" si="14"/>
        <v>0</v>
      </c>
      <c r="J42" s="192">
        <f t="shared" si="14"/>
        <v>2603200</v>
      </c>
      <c r="K42" s="192">
        <f t="shared" si="14"/>
        <v>132800</v>
      </c>
      <c r="L42" s="192">
        <f t="shared" si="14"/>
        <v>2317400</v>
      </c>
      <c r="M42" s="192">
        <f t="shared" si="14"/>
        <v>137200</v>
      </c>
      <c r="N42" s="192">
        <f t="shared" si="14"/>
        <v>0</v>
      </c>
      <c r="O42" s="192">
        <f t="shared" si="14"/>
        <v>285800</v>
      </c>
      <c r="P42" s="195">
        <f t="shared" si="14"/>
        <v>50558700</v>
      </c>
      <c r="Q42" s="198"/>
      <c r="R42" s="199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</row>
    <row r="43" ht="18.0" customHeight="1">
      <c r="A43" s="110" t="s">
        <v>158</v>
      </c>
      <c r="B43" s="111" t="s">
        <v>40</v>
      </c>
      <c r="C43" s="111" t="s">
        <v>42</v>
      </c>
      <c r="D43" s="112" t="s">
        <v>159</v>
      </c>
      <c r="E43" s="113">
        <f t="shared" ref="E43:E51" si="15">F43</f>
        <v>470800</v>
      </c>
      <c r="F43" s="113">
        <f>SUM(G43:H43)+78700+24200</f>
        <v>470800</v>
      </c>
      <c r="G43" s="113">
        <v>357400.0</v>
      </c>
      <c r="H43" s="113">
        <v>10500.0</v>
      </c>
      <c r="I43" s="113"/>
      <c r="J43" s="113">
        <f>L43</f>
        <v>0</v>
      </c>
      <c r="K43" s="113"/>
      <c r="L43" s="113">
        <f>SUM(M43:N43)</f>
        <v>0</v>
      </c>
      <c r="M43" s="113"/>
      <c r="N43" s="113"/>
      <c r="O43" s="113"/>
      <c r="P43" s="116">
        <f t="shared" ref="P43:P52" si="16">E43+J43</f>
        <v>470800</v>
      </c>
      <c r="Q43" s="158"/>
      <c r="R43" s="70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</row>
    <row r="44" ht="18.0" customHeight="1">
      <c r="A44" s="127" t="s">
        <v>161</v>
      </c>
      <c r="B44" s="200">
        <v>1010.0</v>
      </c>
      <c r="C44" s="130">
        <v>910.0</v>
      </c>
      <c r="D44" s="112" t="s">
        <v>163</v>
      </c>
      <c r="E44" s="113">
        <f t="shared" si="15"/>
        <v>14557100</v>
      </c>
      <c r="F44" s="113">
        <f>SUM(G44:H44)+1969400+1180700</f>
        <v>14557100</v>
      </c>
      <c r="G44" s="113">
        <v>8952000.0</v>
      </c>
      <c r="H44" s="113">
        <v>2455000.0</v>
      </c>
      <c r="I44" s="113"/>
      <c r="J44" s="113">
        <f t="shared" ref="J44:J47" si="17">L44+O44</f>
        <v>1211700</v>
      </c>
      <c r="K44" s="113">
        <v>10700.0</v>
      </c>
      <c r="L44" s="113">
        <f>SUM(M44:N44)+1200000+1000</f>
        <v>1201000</v>
      </c>
      <c r="M44" s="113"/>
      <c r="N44" s="113"/>
      <c r="O44" s="113">
        <v>10700.0</v>
      </c>
      <c r="P44" s="116">
        <f t="shared" si="16"/>
        <v>15768800</v>
      </c>
      <c r="Q44" s="158"/>
      <c r="R44" s="70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</row>
    <row r="45" ht="78.75" customHeight="1">
      <c r="A45" s="127" t="s">
        <v>166</v>
      </c>
      <c r="B45" s="129">
        <v>1020.0</v>
      </c>
      <c r="C45" s="130">
        <v>921.0</v>
      </c>
      <c r="D45" s="112" t="s">
        <v>167</v>
      </c>
      <c r="E45" s="113">
        <f t="shared" si="15"/>
        <v>29031400</v>
      </c>
      <c r="F45" s="113">
        <f>SUM(G45:H45)+4380700+1200900</f>
        <v>29031400</v>
      </c>
      <c r="G45" s="113">
        <v>1.99124E7</v>
      </c>
      <c r="H45" s="113">
        <v>3537400.0</v>
      </c>
      <c r="I45" s="113"/>
      <c r="J45" s="113">
        <f t="shared" si="17"/>
        <v>1384500</v>
      </c>
      <c r="K45" s="113">
        <v>122100.0</v>
      </c>
      <c r="L45" s="113">
        <f>SUM(M45:N45)+30200+500000+290000+155000</f>
        <v>1112400</v>
      </c>
      <c r="M45" s="113">
        <v>137200.0</v>
      </c>
      <c r="N45" s="113"/>
      <c r="O45" s="113">
        <f>150000+122100</f>
        <v>272100</v>
      </c>
      <c r="P45" s="116">
        <f t="shared" si="16"/>
        <v>30415900</v>
      </c>
      <c r="Q45" s="158"/>
      <c r="R45" s="70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</row>
    <row r="46" ht="33.0" customHeight="1">
      <c r="A46" s="127" t="s">
        <v>170</v>
      </c>
      <c r="B46" s="129">
        <v>1090.0</v>
      </c>
      <c r="C46" s="130">
        <v>960.0</v>
      </c>
      <c r="D46" s="112" t="s">
        <v>171</v>
      </c>
      <c r="E46" s="113">
        <f t="shared" si="15"/>
        <v>1649500</v>
      </c>
      <c r="F46" s="113">
        <f>SUM(G46:H46)+266300+47500</f>
        <v>1649500</v>
      </c>
      <c r="G46" s="113">
        <v>1210700.0</v>
      </c>
      <c r="H46" s="113">
        <v>125000.0</v>
      </c>
      <c r="I46" s="113"/>
      <c r="J46" s="113">
        <f t="shared" si="17"/>
        <v>0</v>
      </c>
      <c r="K46" s="113"/>
      <c r="L46" s="113">
        <f>SUM(M46:N46)</f>
        <v>0</v>
      </c>
      <c r="M46" s="113"/>
      <c r="N46" s="113"/>
      <c r="O46" s="113"/>
      <c r="P46" s="116">
        <f t="shared" si="16"/>
        <v>1649500</v>
      </c>
      <c r="Q46" s="158"/>
      <c r="R46" s="70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</row>
    <row r="47" ht="16.5" customHeight="1">
      <c r="A47" s="127" t="s">
        <v>173</v>
      </c>
      <c r="B47" s="129">
        <v>1150.0</v>
      </c>
      <c r="C47" s="130">
        <v>990.0</v>
      </c>
      <c r="D47" s="112" t="s">
        <v>174</v>
      </c>
      <c r="E47" s="113">
        <f t="shared" si="15"/>
        <v>834900</v>
      </c>
      <c r="F47" s="113">
        <f>SUM(G47:H47)+132400+40200</f>
        <v>834900</v>
      </c>
      <c r="G47" s="113">
        <v>601600.0</v>
      </c>
      <c r="H47" s="113">
        <v>60700.0</v>
      </c>
      <c r="I47" s="113"/>
      <c r="J47" s="113">
        <f t="shared" si="17"/>
        <v>7000</v>
      </c>
      <c r="K47" s="113"/>
      <c r="L47" s="113">
        <f>SUM(M47:N47)+4000</f>
        <v>4000</v>
      </c>
      <c r="M47" s="113"/>
      <c r="N47" s="113"/>
      <c r="O47" s="113">
        <v>3000.0</v>
      </c>
      <c r="P47" s="116">
        <f t="shared" si="16"/>
        <v>841900</v>
      </c>
      <c r="Q47" s="158"/>
      <c r="R47" s="70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</row>
    <row r="48" ht="31.5" customHeight="1">
      <c r="A48" s="127" t="s">
        <v>177</v>
      </c>
      <c r="B48" s="129">
        <v>1161.0</v>
      </c>
      <c r="C48" s="130">
        <v>990.0</v>
      </c>
      <c r="D48" s="112" t="s">
        <v>178</v>
      </c>
      <c r="E48" s="113">
        <f t="shared" si="15"/>
        <v>1198400</v>
      </c>
      <c r="F48" s="113">
        <f>SUM(G48:H48)+198300+35600</f>
        <v>1198400</v>
      </c>
      <c r="G48" s="113">
        <v>901400.0</v>
      </c>
      <c r="H48" s="113">
        <v>63100.0</v>
      </c>
      <c r="I48" s="113"/>
      <c r="J48" s="113">
        <f>L48</f>
        <v>0</v>
      </c>
      <c r="K48" s="113"/>
      <c r="L48" s="113">
        <f>SUM(M48:N48)</f>
        <v>0</v>
      </c>
      <c r="M48" s="113"/>
      <c r="N48" s="113"/>
      <c r="O48" s="113"/>
      <c r="P48" s="116">
        <f t="shared" si="16"/>
        <v>1198400</v>
      </c>
      <c r="Q48" s="203"/>
      <c r="R48" s="204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</row>
    <row r="49" ht="18.0" customHeight="1">
      <c r="A49" s="127" t="s">
        <v>181</v>
      </c>
      <c r="B49" s="129">
        <v>1162.0</v>
      </c>
      <c r="C49" s="130">
        <v>990.0</v>
      </c>
      <c r="D49" s="112" t="s">
        <v>182</v>
      </c>
      <c r="E49" s="113">
        <f t="shared" si="15"/>
        <v>125000</v>
      </c>
      <c r="F49" s="113">
        <f>SUM(G49:H49)+125000</f>
        <v>125000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6">
        <f t="shared" si="16"/>
        <v>125000</v>
      </c>
      <c r="Q49" s="158"/>
      <c r="R49" s="70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</row>
    <row r="50" ht="14.25" customHeight="1">
      <c r="A50" s="110" t="s">
        <v>184</v>
      </c>
      <c r="B50" s="129">
        <v>3123.0</v>
      </c>
      <c r="C50" s="145">
        <v>1040.0</v>
      </c>
      <c r="D50" s="112" t="s">
        <v>185</v>
      </c>
      <c r="E50" s="113">
        <f t="shared" si="15"/>
        <v>4000</v>
      </c>
      <c r="F50" s="113">
        <f>SUM(G50:H50)+4000</f>
        <v>4000</v>
      </c>
      <c r="G50" s="113"/>
      <c r="H50" s="113"/>
      <c r="I50" s="113"/>
      <c r="J50" s="207"/>
      <c r="K50" s="207"/>
      <c r="L50" s="207"/>
      <c r="M50" s="207"/>
      <c r="N50" s="207"/>
      <c r="O50" s="207"/>
      <c r="P50" s="116">
        <f t="shared" si="16"/>
        <v>4000</v>
      </c>
      <c r="Q50" s="158"/>
      <c r="R50" s="70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</row>
    <row r="51" ht="31.5" customHeight="1">
      <c r="A51" s="110" t="s">
        <v>187</v>
      </c>
      <c r="B51" s="129">
        <v>7520.0</v>
      </c>
      <c r="C51" s="130">
        <v>490.0</v>
      </c>
      <c r="D51" s="112" t="s">
        <v>114</v>
      </c>
      <c r="E51" s="113">
        <f t="shared" si="15"/>
        <v>84400</v>
      </c>
      <c r="F51" s="113">
        <f>SUM(G51:H51)+84400</f>
        <v>84400</v>
      </c>
      <c r="G51" s="113"/>
      <c r="H51" s="113"/>
      <c r="I51" s="113"/>
      <c r="J51" s="162"/>
      <c r="K51" s="161"/>
      <c r="L51" s="161"/>
      <c r="M51" s="161"/>
      <c r="N51" s="161"/>
      <c r="O51" s="161"/>
      <c r="P51" s="116">
        <f t="shared" si="16"/>
        <v>84400</v>
      </c>
      <c r="Q51" s="137"/>
      <c r="R51" s="139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</row>
    <row r="52" ht="31.5" customHeight="1">
      <c r="A52" s="189" t="s">
        <v>190</v>
      </c>
      <c r="B52" s="84"/>
      <c r="C52" s="84"/>
      <c r="D52" s="208" t="s">
        <v>191</v>
      </c>
      <c r="E52" s="209">
        <f t="shared" ref="E52:O52" si="18">SUM(E53)</f>
        <v>6187300</v>
      </c>
      <c r="F52" s="209">
        <f t="shared" si="18"/>
        <v>6187300</v>
      </c>
      <c r="G52" s="209">
        <f t="shared" si="18"/>
        <v>4203700</v>
      </c>
      <c r="H52" s="209">
        <f t="shared" si="18"/>
        <v>191200</v>
      </c>
      <c r="I52" s="209">
        <f t="shared" si="18"/>
        <v>0</v>
      </c>
      <c r="J52" s="209">
        <f t="shared" si="18"/>
        <v>60000</v>
      </c>
      <c r="K52" s="209">
        <f t="shared" si="18"/>
        <v>0</v>
      </c>
      <c r="L52" s="209">
        <f t="shared" si="18"/>
        <v>60000</v>
      </c>
      <c r="M52" s="209">
        <f t="shared" si="18"/>
        <v>7000</v>
      </c>
      <c r="N52" s="209">
        <f t="shared" si="18"/>
        <v>0</v>
      </c>
      <c r="O52" s="209">
        <f t="shared" si="18"/>
        <v>0</v>
      </c>
      <c r="P52" s="210">
        <f t="shared" si="16"/>
        <v>6247300</v>
      </c>
      <c r="Q52" s="211"/>
      <c r="R52" s="212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</row>
    <row r="53" ht="33.75" customHeight="1">
      <c r="A53" s="189" t="s">
        <v>195</v>
      </c>
      <c r="B53" s="84"/>
      <c r="C53" s="84"/>
      <c r="D53" s="208" t="s">
        <v>191</v>
      </c>
      <c r="E53" s="209">
        <f t="shared" ref="E53:P53" si="19">SUM(E54:E61)</f>
        <v>6187300</v>
      </c>
      <c r="F53" s="209">
        <f t="shared" si="19"/>
        <v>6187300</v>
      </c>
      <c r="G53" s="209">
        <f t="shared" si="19"/>
        <v>4203700</v>
      </c>
      <c r="H53" s="209">
        <f t="shared" si="19"/>
        <v>191200</v>
      </c>
      <c r="I53" s="209">
        <f t="shared" si="19"/>
        <v>0</v>
      </c>
      <c r="J53" s="209">
        <f t="shared" si="19"/>
        <v>60000</v>
      </c>
      <c r="K53" s="209">
        <f t="shared" si="19"/>
        <v>0</v>
      </c>
      <c r="L53" s="209">
        <f t="shared" si="19"/>
        <v>60000</v>
      </c>
      <c r="M53" s="209">
        <f t="shared" si="19"/>
        <v>7000</v>
      </c>
      <c r="N53" s="209">
        <f t="shared" si="19"/>
        <v>0</v>
      </c>
      <c r="O53" s="209">
        <f t="shared" si="19"/>
        <v>0</v>
      </c>
      <c r="P53" s="209">
        <f t="shared" si="19"/>
        <v>6247300</v>
      </c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</row>
    <row r="54" ht="18.75" customHeight="1">
      <c r="A54" s="110" t="s">
        <v>198</v>
      </c>
      <c r="B54" s="111" t="s">
        <v>40</v>
      </c>
      <c r="C54" s="111" t="s">
        <v>42</v>
      </c>
      <c r="D54" s="112" t="s">
        <v>200</v>
      </c>
      <c r="E54" s="113">
        <f t="shared" ref="E54:E61" si="20">F54</f>
        <v>2544700</v>
      </c>
      <c r="F54" s="113">
        <f>SUM(G54:H54)+437900+70000</f>
        <v>2544700</v>
      </c>
      <c r="G54" s="113">
        <v>1990600.0</v>
      </c>
      <c r="H54" s="113">
        <v>46200.0</v>
      </c>
      <c r="I54" s="113"/>
      <c r="J54" s="113">
        <f t="shared" ref="J54:J59" si="21">L54+O54</f>
        <v>0</v>
      </c>
      <c r="K54" s="113"/>
      <c r="L54" s="113">
        <f t="shared" ref="L54:L56" si="22">SUM(M54:N54)</f>
        <v>0</v>
      </c>
      <c r="M54" s="113"/>
      <c r="N54" s="113"/>
      <c r="O54" s="113"/>
      <c r="P54" s="116">
        <f t="shared" ref="P54:P62" si="23">E54+J54</f>
        <v>2544700</v>
      </c>
      <c r="Q54" s="214"/>
      <c r="R54" s="214"/>
      <c r="S54" s="215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</row>
    <row r="55" ht="31.5" customHeight="1">
      <c r="A55" s="127" t="s">
        <v>203</v>
      </c>
      <c r="B55" s="129">
        <v>3031.0</v>
      </c>
      <c r="C55" s="218">
        <v>1030.0</v>
      </c>
      <c r="D55" s="112" t="s">
        <v>204</v>
      </c>
      <c r="E55" s="113">
        <f t="shared" si="20"/>
        <v>50000</v>
      </c>
      <c r="F55" s="113">
        <v>50000.0</v>
      </c>
      <c r="G55" s="113"/>
      <c r="H55" s="113"/>
      <c r="I55" s="113"/>
      <c r="J55" s="113">
        <f t="shared" si="21"/>
        <v>0</v>
      </c>
      <c r="K55" s="113"/>
      <c r="L55" s="113">
        <f t="shared" si="22"/>
        <v>0</v>
      </c>
      <c r="M55" s="113"/>
      <c r="N55" s="113"/>
      <c r="O55" s="113"/>
      <c r="P55" s="116">
        <f t="shared" si="23"/>
        <v>50000</v>
      </c>
      <c r="Q55" s="158"/>
      <c r="R55" s="70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</row>
    <row r="56" ht="31.5" customHeight="1">
      <c r="A56" s="127" t="s">
        <v>205</v>
      </c>
      <c r="B56" s="129">
        <v>3032.0</v>
      </c>
      <c r="C56" s="218">
        <v>1070.0</v>
      </c>
      <c r="D56" s="112" t="s">
        <v>206</v>
      </c>
      <c r="E56" s="113">
        <f t="shared" si="20"/>
        <v>10000</v>
      </c>
      <c r="F56" s="113">
        <v>10000.0</v>
      </c>
      <c r="G56" s="113"/>
      <c r="H56" s="113"/>
      <c r="I56" s="113"/>
      <c r="J56" s="113">
        <f t="shared" si="21"/>
        <v>0</v>
      </c>
      <c r="K56" s="113"/>
      <c r="L56" s="113">
        <f t="shared" si="22"/>
        <v>0</v>
      </c>
      <c r="M56" s="113"/>
      <c r="N56" s="113"/>
      <c r="O56" s="113"/>
      <c r="P56" s="116">
        <f t="shared" si="23"/>
        <v>10000</v>
      </c>
      <c r="Q56" s="158"/>
      <c r="R56" s="70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</row>
    <row r="57" ht="63.0" customHeight="1">
      <c r="A57" s="110" t="s">
        <v>208</v>
      </c>
      <c r="B57" s="129">
        <v>3104.0</v>
      </c>
      <c r="C57" s="130">
        <v>1020.0</v>
      </c>
      <c r="D57" s="112" t="s">
        <v>209</v>
      </c>
      <c r="E57" s="113">
        <f t="shared" si="20"/>
        <v>2948400</v>
      </c>
      <c r="F57" s="113">
        <f>SUM(G57:H57)+486900+103400</f>
        <v>2948400</v>
      </c>
      <c r="G57" s="113">
        <v>2213100.0</v>
      </c>
      <c r="H57" s="113">
        <v>145000.0</v>
      </c>
      <c r="I57" s="113"/>
      <c r="J57" s="113">
        <f t="shared" si="21"/>
        <v>60000</v>
      </c>
      <c r="K57" s="114"/>
      <c r="L57" s="113">
        <f>SUM(M57:N57)+1540+1460+50000</f>
        <v>60000</v>
      </c>
      <c r="M57" s="113">
        <v>7000.0</v>
      </c>
      <c r="N57" s="113"/>
      <c r="O57" s="113"/>
      <c r="P57" s="116">
        <f t="shared" si="23"/>
        <v>3008400</v>
      </c>
      <c r="Q57" s="137"/>
      <c r="R57" s="139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</row>
    <row r="58" ht="94.5" customHeight="1">
      <c r="A58" s="127" t="s">
        <v>212</v>
      </c>
      <c r="B58" s="129">
        <v>3160.0</v>
      </c>
      <c r="C58" s="218">
        <v>1010.0</v>
      </c>
      <c r="D58" s="112" t="s">
        <v>213</v>
      </c>
      <c r="E58" s="113">
        <f t="shared" si="20"/>
        <v>27600</v>
      </c>
      <c r="F58" s="113">
        <v>27600.0</v>
      </c>
      <c r="G58" s="113"/>
      <c r="H58" s="113"/>
      <c r="I58" s="113"/>
      <c r="J58" s="113">
        <f t="shared" si="21"/>
        <v>0</v>
      </c>
      <c r="K58" s="113"/>
      <c r="L58" s="113">
        <f t="shared" ref="L58:L60" si="24">SUM(M58:N58)</f>
        <v>0</v>
      </c>
      <c r="M58" s="113"/>
      <c r="N58" s="113"/>
      <c r="O58" s="113"/>
      <c r="P58" s="116">
        <f t="shared" si="23"/>
        <v>27600</v>
      </c>
      <c r="Q58" s="137"/>
      <c r="R58" s="139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</row>
    <row r="59" ht="94.5" hidden="1" customHeight="1">
      <c r="A59" s="127" t="s">
        <v>216</v>
      </c>
      <c r="B59" s="129">
        <v>3180.0</v>
      </c>
      <c r="C59" s="218">
        <v>1060.0</v>
      </c>
      <c r="D59" s="112" t="s">
        <v>217</v>
      </c>
      <c r="E59" s="113" t="str">
        <f t="shared" si="20"/>
        <v/>
      </c>
      <c r="F59" s="113"/>
      <c r="G59" s="113"/>
      <c r="H59" s="113"/>
      <c r="I59" s="113"/>
      <c r="J59" s="113">
        <f t="shared" si="21"/>
        <v>0</v>
      </c>
      <c r="K59" s="113"/>
      <c r="L59" s="113">
        <f t="shared" si="24"/>
        <v>0</v>
      </c>
      <c r="M59" s="113"/>
      <c r="N59" s="113"/>
      <c r="O59" s="113"/>
      <c r="P59" s="116">
        <f t="shared" si="23"/>
        <v>0</v>
      </c>
      <c r="Q59" s="137"/>
      <c r="R59" s="139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</row>
    <row r="60" ht="31.5" customHeight="1">
      <c r="A60" s="110" t="s">
        <v>219</v>
      </c>
      <c r="B60" s="129">
        <v>3242.0</v>
      </c>
      <c r="C60" s="218">
        <v>1090.0</v>
      </c>
      <c r="D60" s="112" t="s">
        <v>220</v>
      </c>
      <c r="E60" s="113">
        <f t="shared" si="20"/>
        <v>550000</v>
      </c>
      <c r="F60" s="113">
        <v>550000.0</v>
      </c>
      <c r="G60" s="113"/>
      <c r="H60" s="113"/>
      <c r="I60" s="113"/>
      <c r="J60" s="113"/>
      <c r="K60" s="113"/>
      <c r="L60" s="113">
        <f t="shared" si="24"/>
        <v>0</v>
      </c>
      <c r="M60" s="113"/>
      <c r="N60" s="113"/>
      <c r="O60" s="113"/>
      <c r="P60" s="116">
        <f t="shared" si="23"/>
        <v>550000</v>
      </c>
      <c r="Q60" s="137"/>
      <c r="R60" s="139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</row>
    <row r="61" ht="31.5" customHeight="1">
      <c r="A61" s="110" t="s">
        <v>222</v>
      </c>
      <c r="B61" s="129">
        <v>7520.0</v>
      </c>
      <c r="C61" s="130">
        <v>490.0</v>
      </c>
      <c r="D61" s="112" t="s">
        <v>114</v>
      </c>
      <c r="E61" s="113">
        <f t="shared" si="20"/>
        <v>56600</v>
      </c>
      <c r="F61" s="113">
        <f>SUM(G61:H61)+30000+26600</f>
        <v>56600</v>
      </c>
      <c r="G61" s="113"/>
      <c r="H61" s="113"/>
      <c r="I61" s="113"/>
      <c r="J61" s="162"/>
      <c r="K61" s="161"/>
      <c r="L61" s="161"/>
      <c r="M61" s="161"/>
      <c r="N61" s="161"/>
      <c r="O61" s="161"/>
      <c r="P61" s="116">
        <f t="shared" si="23"/>
        <v>56600</v>
      </c>
      <c r="Q61" s="137"/>
      <c r="R61" s="139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</row>
    <row r="62" ht="18.75" customHeight="1">
      <c r="A62" s="229">
        <v>1000000.0</v>
      </c>
      <c r="B62" s="84"/>
      <c r="C62" s="84"/>
      <c r="D62" s="86" t="s">
        <v>224</v>
      </c>
      <c r="E62" s="209">
        <f t="shared" ref="E62:O62" si="25">SUM(E63)</f>
        <v>5057200</v>
      </c>
      <c r="F62" s="209">
        <f t="shared" si="25"/>
        <v>5057200</v>
      </c>
      <c r="G62" s="209">
        <f t="shared" si="25"/>
        <v>3450100</v>
      </c>
      <c r="H62" s="209">
        <f t="shared" si="25"/>
        <v>529200</v>
      </c>
      <c r="I62" s="209">
        <f t="shared" si="25"/>
        <v>0</v>
      </c>
      <c r="J62" s="209">
        <f t="shared" si="25"/>
        <v>162800</v>
      </c>
      <c r="K62" s="209">
        <f t="shared" si="25"/>
        <v>0</v>
      </c>
      <c r="L62" s="209">
        <f t="shared" si="25"/>
        <v>162800</v>
      </c>
      <c r="M62" s="209">
        <f t="shared" si="25"/>
        <v>113500</v>
      </c>
      <c r="N62" s="209">
        <f t="shared" si="25"/>
        <v>9000</v>
      </c>
      <c r="O62" s="209">
        <f t="shared" si="25"/>
        <v>0</v>
      </c>
      <c r="P62" s="210">
        <f t="shared" si="23"/>
        <v>5220000</v>
      </c>
      <c r="Q62" s="211"/>
      <c r="R62" s="212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</row>
    <row r="63" ht="18.75" customHeight="1">
      <c r="A63" s="229">
        <v>1010000.0</v>
      </c>
      <c r="B63" s="84"/>
      <c r="C63" s="84"/>
      <c r="D63" s="86" t="s">
        <v>224</v>
      </c>
      <c r="E63" s="209">
        <f t="shared" ref="E63:P63" si="26">SUM(E64:E71)</f>
        <v>5057200</v>
      </c>
      <c r="F63" s="209">
        <f t="shared" si="26"/>
        <v>5057200</v>
      </c>
      <c r="G63" s="209">
        <f t="shared" si="26"/>
        <v>3450100</v>
      </c>
      <c r="H63" s="209">
        <f t="shared" si="26"/>
        <v>529200</v>
      </c>
      <c r="I63" s="209">
        <f t="shared" si="26"/>
        <v>0</v>
      </c>
      <c r="J63" s="209">
        <f t="shared" si="26"/>
        <v>162800</v>
      </c>
      <c r="K63" s="209">
        <f t="shared" si="26"/>
        <v>0</v>
      </c>
      <c r="L63" s="209">
        <f t="shared" si="26"/>
        <v>162800</v>
      </c>
      <c r="M63" s="209">
        <f t="shared" si="26"/>
        <v>113500</v>
      </c>
      <c r="N63" s="209">
        <f t="shared" si="26"/>
        <v>9000</v>
      </c>
      <c r="O63" s="209">
        <f t="shared" si="26"/>
        <v>0</v>
      </c>
      <c r="P63" s="209">
        <f t="shared" si="26"/>
        <v>5220000</v>
      </c>
      <c r="Q63" s="211"/>
      <c r="R63" s="212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</row>
    <row r="64" ht="18.75" customHeight="1">
      <c r="A64" s="110" t="s">
        <v>229</v>
      </c>
      <c r="B64" s="111" t="s">
        <v>40</v>
      </c>
      <c r="C64" s="111" t="s">
        <v>42</v>
      </c>
      <c r="D64" s="112" t="s">
        <v>230</v>
      </c>
      <c r="E64" s="113">
        <f>F64</f>
        <v>477300</v>
      </c>
      <c r="F64" s="113">
        <f>SUM(G64:H64)+83700+13300</f>
        <v>477300</v>
      </c>
      <c r="G64" s="113">
        <v>380300.0</v>
      </c>
      <c r="H64" s="113"/>
      <c r="I64" s="113"/>
      <c r="J64" s="113">
        <f>L64</f>
        <v>0</v>
      </c>
      <c r="K64" s="113"/>
      <c r="L64" s="113">
        <f>SUM(M64:N64)</f>
        <v>0</v>
      </c>
      <c r="M64" s="113"/>
      <c r="N64" s="113"/>
      <c r="O64" s="113"/>
      <c r="P64" s="116">
        <f t="shared" ref="P64:P72" si="27">E64+J64</f>
        <v>477300</v>
      </c>
      <c r="Q64" s="137"/>
      <c r="R64" s="139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</row>
    <row r="65" ht="48.0" customHeight="1">
      <c r="A65" s="234">
        <v>1011100.0</v>
      </c>
      <c r="B65" s="129">
        <v>1100.0</v>
      </c>
      <c r="C65" s="130">
        <v>960.0</v>
      </c>
      <c r="D65" s="112" t="s">
        <v>233</v>
      </c>
      <c r="E65" s="113">
        <f>SUM(F65)</f>
        <v>2793500</v>
      </c>
      <c r="F65" s="113">
        <f>SUM(G65+H65)+410200+96500</f>
        <v>2793500</v>
      </c>
      <c r="G65" s="113">
        <v>1864800.0</v>
      </c>
      <c r="H65" s="113">
        <v>422000.0</v>
      </c>
      <c r="I65" s="113"/>
      <c r="J65" s="113">
        <f t="shared" ref="J65:J69" si="28">L65+O65</f>
        <v>129800</v>
      </c>
      <c r="K65" s="113"/>
      <c r="L65" s="113">
        <f>SUM(M65:N65)+28600</f>
        <v>129800</v>
      </c>
      <c r="M65" s="113">
        <v>101200.0</v>
      </c>
      <c r="N65" s="113"/>
      <c r="O65" s="113"/>
      <c r="P65" s="116">
        <f t="shared" si="27"/>
        <v>2923300</v>
      </c>
      <c r="Q65" s="137"/>
      <c r="R65" s="139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</row>
    <row r="66" ht="31.5" customHeight="1">
      <c r="A66" s="110" t="s">
        <v>236</v>
      </c>
      <c r="B66" s="129">
        <v>3210.0</v>
      </c>
      <c r="C66" s="145">
        <v>1050.0</v>
      </c>
      <c r="D66" s="112" t="s">
        <v>237</v>
      </c>
      <c r="E66" s="113">
        <f>F66</f>
        <v>15000</v>
      </c>
      <c r="F66" s="113">
        <f>SUM(G66:H66)+2700</f>
        <v>15000</v>
      </c>
      <c r="G66" s="113">
        <v>12300.0</v>
      </c>
      <c r="H66" s="113"/>
      <c r="I66" s="113"/>
      <c r="J66" s="113">
        <f t="shared" si="28"/>
        <v>15000</v>
      </c>
      <c r="K66" s="113"/>
      <c r="L66" s="113">
        <f>SUM(M66:N66)+2700</f>
        <v>15000</v>
      </c>
      <c r="M66" s="113">
        <v>12300.0</v>
      </c>
      <c r="N66" s="113"/>
      <c r="O66" s="113"/>
      <c r="P66" s="116">
        <f t="shared" si="27"/>
        <v>30000</v>
      </c>
      <c r="Q66" s="137"/>
      <c r="R66" s="139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</row>
    <row r="67" ht="18.0" customHeight="1">
      <c r="A67" s="234">
        <v>1014030.0</v>
      </c>
      <c r="B67" s="129">
        <v>4030.0</v>
      </c>
      <c r="C67" s="130">
        <v>824.0</v>
      </c>
      <c r="D67" s="112" t="s">
        <v>240</v>
      </c>
      <c r="E67" s="113">
        <f t="shared" ref="E67:E70" si="29">SUM(F67)</f>
        <v>215700</v>
      </c>
      <c r="F67" s="113">
        <f>SUM(G67+H67)+30100+13700</f>
        <v>215700</v>
      </c>
      <c r="G67" s="113">
        <v>136900.0</v>
      </c>
      <c r="H67" s="113">
        <v>35000.0</v>
      </c>
      <c r="I67" s="113"/>
      <c r="J67" s="113">
        <f t="shared" si="28"/>
        <v>0</v>
      </c>
      <c r="K67" s="113"/>
      <c r="L67" s="113">
        <f t="shared" ref="L67:L68" si="30">SUM(M67:N67)</f>
        <v>0</v>
      </c>
      <c r="M67" s="113"/>
      <c r="N67" s="113"/>
      <c r="O67" s="113"/>
      <c r="P67" s="116">
        <f t="shared" si="27"/>
        <v>215700</v>
      </c>
      <c r="Q67" s="158"/>
      <c r="R67" s="70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</row>
    <row r="68" ht="18.75" customHeight="1">
      <c r="A68" s="234">
        <v>1014040.0</v>
      </c>
      <c r="B68" s="129">
        <v>4040.0</v>
      </c>
      <c r="C68" s="130">
        <v>824.0</v>
      </c>
      <c r="D68" s="112" t="s">
        <v>242</v>
      </c>
      <c r="E68" s="113">
        <f t="shared" si="29"/>
        <v>155000</v>
      </c>
      <c r="F68" s="113">
        <f>SUM(G68+H68)+18900+10000</f>
        <v>155000</v>
      </c>
      <c r="G68" s="113">
        <v>86100.0</v>
      </c>
      <c r="H68" s="113">
        <v>40000.0</v>
      </c>
      <c r="I68" s="113"/>
      <c r="J68" s="113">
        <f t="shared" si="28"/>
        <v>0</v>
      </c>
      <c r="K68" s="113"/>
      <c r="L68" s="113">
        <f t="shared" si="30"/>
        <v>0</v>
      </c>
      <c r="M68" s="113"/>
      <c r="N68" s="113"/>
      <c r="O68" s="113"/>
      <c r="P68" s="116">
        <f t="shared" si="27"/>
        <v>155000</v>
      </c>
      <c r="Q68" s="137"/>
      <c r="R68" s="139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</row>
    <row r="69" ht="30.0" customHeight="1">
      <c r="A69" s="234">
        <v>1014060.0</v>
      </c>
      <c r="B69" s="129">
        <v>4060.0</v>
      </c>
      <c r="C69" s="130">
        <v>828.0</v>
      </c>
      <c r="D69" s="112" t="s">
        <v>245</v>
      </c>
      <c r="E69" s="113">
        <f t="shared" si="29"/>
        <v>644500</v>
      </c>
      <c r="F69" s="113">
        <f>SUM(G69+H69)+87100+129300</f>
        <v>644500</v>
      </c>
      <c r="G69" s="113">
        <v>395900.0</v>
      </c>
      <c r="H69" s="113">
        <v>32200.0</v>
      </c>
      <c r="I69" s="113"/>
      <c r="J69" s="113">
        <f t="shared" si="28"/>
        <v>18000</v>
      </c>
      <c r="K69" s="113"/>
      <c r="L69" s="113">
        <f>SUM(M69:N69)+9000</f>
        <v>18000</v>
      </c>
      <c r="M69" s="113"/>
      <c r="N69" s="113">
        <v>9000.0</v>
      </c>
      <c r="O69" s="113"/>
      <c r="P69" s="116">
        <f t="shared" si="27"/>
        <v>662500</v>
      </c>
      <c r="Q69" s="158"/>
      <c r="R69" s="70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</row>
    <row r="70" ht="31.5" customHeight="1">
      <c r="A70" s="234">
        <v>1014081.0</v>
      </c>
      <c r="B70" s="129">
        <v>4081.0</v>
      </c>
      <c r="C70" s="130">
        <v>829.0</v>
      </c>
      <c r="D70" s="112" t="s">
        <v>247</v>
      </c>
      <c r="E70" s="113">
        <f t="shared" si="29"/>
        <v>712600</v>
      </c>
      <c r="F70" s="113">
        <f>SUM(G70+H70)+126200+12600</f>
        <v>712600</v>
      </c>
      <c r="G70" s="113">
        <v>573800.0</v>
      </c>
      <c r="H70" s="113"/>
      <c r="I70" s="113"/>
      <c r="J70" s="113"/>
      <c r="K70" s="113"/>
      <c r="L70" s="113"/>
      <c r="M70" s="113"/>
      <c r="N70" s="113"/>
      <c r="O70" s="113"/>
      <c r="P70" s="116">
        <f t="shared" si="27"/>
        <v>712600</v>
      </c>
      <c r="Q70" s="158"/>
      <c r="R70" s="70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</row>
    <row r="71" ht="31.5" customHeight="1">
      <c r="A71" s="110" t="s">
        <v>248</v>
      </c>
      <c r="B71" s="129">
        <v>7520.0</v>
      </c>
      <c r="C71" s="130">
        <v>490.0</v>
      </c>
      <c r="D71" s="112" t="s">
        <v>114</v>
      </c>
      <c r="E71" s="113">
        <f>F71</f>
        <v>43600</v>
      </c>
      <c r="F71" s="113">
        <f>SUM(G71:H71)+43600</f>
        <v>43600</v>
      </c>
      <c r="G71" s="113"/>
      <c r="H71" s="113"/>
      <c r="I71" s="113"/>
      <c r="J71" s="162"/>
      <c r="K71" s="161"/>
      <c r="L71" s="161"/>
      <c r="M71" s="161"/>
      <c r="N71" s="161"/>
      <c r="O71" s="161"/>
      <c r="P71" s="116">
        <f t="shared" si="27"/>
        <v>43600</v>
      </c>
      <c r="Q71" s="137"/>
      <c r="R71" s="139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</row>
    <row r="72" ht="18.0" customHeight="1">
      <c r="A72" s="244">
        <v>1100000.0</v>
      </c>
      <c r="B72" s="245"/>
      <c r="C72" s="245"/>
      <c r="D72" s="208" t="s">
        <v>251</v>
      </c>
      <c r="E72" s="209">
        <f t="shared" ref="E72:J72" si="31">SUM(E73)</f>
        <v>4698000</v>
      </c>
      <c r="F72" s="209">
        <f t="shared" si="31"/>
        <v>4698000</v>
      </c>
      <c r="G72" s="209">
        <f t="shared" si="31"/>
        <v>2893400</v>
      </c>
      <c r="H72" s="209">
        <f t="shared" si="31"/>
        <v>185000</v>
      </c>
      <c r="I72" s="209">
        <f t="shared" si="31"/>
        <v>0</v>
      </c>
      <c r="J72" s="209">
        <f t="shared" si="31"/>
        <v>0</v>
      </c>
      <c r="K72" s="209"/>
      <c r="L72" s="209">
        <f t="shared" ref="L72:O72" si="32">SUM(L73)</f>
        <v>0</v>
      </c>
      <c r="M72" s="209">
        <f t="shared" si="32"/>
        <v>0</v>
      </c>
      <c r="N72" s="209">
        <f t="shared" si="32"/>
        <v>0</v>
      </c>
      <c r="O72" s="209">
        <f t="shared" si="32"/>
        <v>0</v>
      </c>
      <c r="P72" s="210">
        <f t="shared" si="27"/>
        <v>4698000</v>
      </c>
      <c r="Q72" s="247"/>
      <c r="R72" s="248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</row>
    <row r="73" ht="18.75" customHeight="1">
      <c r="A73" s="82">
        <v>1110000.0</v>
      </c>
      <c r="B73" s="84"/>
      <c r="C73" s="84"/>
      <c r="D73" s="208" t="s">
        <v>251</v>
      </c>
      <c r="E73" s="209">
        <f t="shared" ref="E73:P73" si="33">SUM(E74:E82)</f>
        <v>4698000</v>
      </c>
      <c r="F73" s="209">
        <f t="shared" si="33"/>
        <v>4698000</v>
      </c>
      <c r="G73" s="209">
        <f t="shared" si="33"/>
        <v>2893400</v>
      </c>
      <c r="H73" s="209">
        <f t="shared" si="33"/>
        <v>185000</v>
      </c>
      <c r="I73" s="209">
        <f t="shared" si="33"/>
        <v>0</v>
      </c>
      <c r="J73" s="209">
        <f t="shared" si="33"/>
        <v>0</v>
      </c>
      <c r="K73" s="209">
        <f t="shared" si="33"/>
        <v>0</v>
      </c>
      <c r="L73" s="209">
        <f t="shared" si="33"/>
        <v>0</v>
      </c>
      <c r="M73" s="209">
        <f t="shared" si="33"/>
        <v>0</v>
      </c>
      <c r="N73" s="209">
        <f t="shared" si="33"/>
        <v>0</v>
      </c>
      <c r="O73" s="209">
        <f t="shared" si="33"/>
        <v>0</v>
      </c>
      <c r="P73" s="209">
        <f t="shared" si="33"/>
        <v>4698000</v>
      </c>
      <c r="Q73" s="211"/>
      <c r="R73" s="212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</row>
    <row r="74" ht="19.5" customHeight="1">
      <c r="A74" s="110" t="s">
        <v>255</v>
      </c>
      <c r="B74" s="111" t="s">
        <v>40</v>
      </c>
      <c r="C74" s="111" t="s">
        <v>42</v>
      </c>
      <c r="D74" s="112" t="s">
        <v>256</v>
      </c>
      <c r="E74" s="113">
        <f t="shared" ref="E74:E82" si="34">F74</f>
        <v>469000</v>
      </c>
      <c r="F74" s="113">
        <f>SUM(G74:H74)+79000+31000</f>
        <v>469000</v>
      </c>
      <c r="G74" s="113">
        <v>359000.0</v>
      </c>
      <c r="H74" s="113"/>
      <c r="I74" s="113"/>
      <c r="J74" s="113">
        <f>L74+O74</f>
        <v>0</v>
      </c>
      <c r="K74" s="113"/>
      <c r="L74" s="113"/>
      <c r="M74" s="113"/>
      <c r="N74" s="113"/>
      <c r="O74" s="113"/>
      <c r="P74" s="116">
        <f t="shared" ref="P74:P83" si="35">E74+J74</f>
        <v>469000</v>
      </c>
      <c r="Q74" s="137"/>
      <c r="R74" s="139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</row>
    <row r="75" ht="78.75" customHeight="1">
      <c r="A75" s="110" t="s">
        <v>258</v>
      </c>
      <c r="B75" s="111" t="s">
        <v>259</v>
      </c>
      <c r="C75" s="111" t="s">
        <v>260</v>
      </c>
      <c r="D75" s="112" t="s">
        <v>261</v>
      </c>
      <c r="E75" s="113">
        <f t="shared" si="34"/>
        <v>220000</v>
      </c>
      <c r="F75" s="113">
        <f>SUM(G75:H75)+220000</f>
        <v>220000</v>
      </c>
      <c r="G75" s="113"/>
      <c r="H75" s="113"/>
      <c r="I75" s="113"/>
      <c r="J75" s="113"/>
      <c r="K75" s="113"/>
      <c r="L75" s="113"/>
      <c r="M75" s="113"/>
      <c r="N75" s="113"/>
      <c r="O75" s="113"/>
      <c r="P75" s="116">
        <f t="shared" si="35"/>
        <v>220000</v>
      </c>
      <c r="Q75" s="158"/>
      <c r="R75" s="70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</row>
    <row r="76" ht="31.5" customHeight="1">
      <c r="A76" s="127" t="s">
        <v>262</v>
      </c>
      <c r="B76" s="129">
        <v>5011.0</v>
      </c>
      <c r="C76" s="130">
        <v>810.0</v>
      </c>
      <c r="D76" s="112" t="s">
        <v>263</v>
      </c>
      <c r="E76" s="113">
        <f t="shared" si="34"/>
        <v>250000</v>
      </c>
      <c r="F76" s="113">
        <f>SUM(G76:H76)+250000</f>
        <v>250000</v>
      </c>
      <c r="G76" s="113"/>
      <c r="H76" s="113"/>
      <c r="I76" s="113"/>
      <c r="J76" s="113">
        <f t="shared" ref="J76:J80" si="36">L76+O76</f>
        <v>0</v>
      </c>
      <c r="K76" s="113"/>
      <c r="L76" s="113"/>
      <c r="M76" s="113"/>
      <c r="N76" s="113"/>
      <c r="O76" s="113"/>
      <c r="P76" s="116">
        <f t="shared" si="35"/>
        <v>250000</v>
      </c>
      <c r="Q76" s="158"/>
      <c r="R76" s="70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</row>
    <row r="77" ht="47.25" customHeight="1">
      <c r="A77" s="127" t="s">
        <v>264</v>
      </c>
      <c r="B77" s="129">
        <v>5012.0</v>
      </c>
      <c r="C77" s="130">
        <v>810.0</v>
      </c>
      <c r="D77" s="112" t="s">
        <v>265</v>
      </c>
      <c r="E77" s="113">
        <f t="shared" si="34"/>
        <v>110000</v>
      </c>
      <c r="F77" s="113">
        <f>SUM(G77:H77)+110000</f>
        <v>110000</v>
      </c>
      <c r="G77" s="113"/>
      <c r="H77" s="113"/>
      <c r="I77" s="113"/>
      <c r="J77" s="113">
        <f t="shared" si="36"/>
        <v>0</v>
      </c>
      <c r="K77" s="113"/>
      <c r="L77" s="113"/>
      <c r="M77" s="113"/>
      <c r="N77" s="113"/>
      <c r="O77" s="113"/>
      <c r="P77" s="116">
        <f t="shared" si="35"/>
        <v>110000</v>
      </c>
      <c r="Q77" s="158"/>
      <c r="R77" s="70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</row>
    <row r="78" ht="47.25" customHeight="1">
      <c r="A78" s="127" t="s">
        <v>266</v>
      </c>
      <c r="B78" s="129">
        <v>5031.0</v>
      </c>
      <c r="C78" s="130">
        <v>810.0</v>
      </c>
      <c r="D78" s="112" t="s">
        <v>267</v>
      </c>
      <c r="E78" s="113">
        <f t="shared" si="34"/>
        <v>3156000</v>
      </c>
      <c r="F78" s="113">
        <f>SUM(G78:H78)+483300+291000</f>
        <v>3156000</v>
      </c>
      <c r="G78" s="113">
        <v>2196700.0</v>
      </c>
      <c r="H78" s="113">
        <v>185000.0</v>
      </c>
      <c r="I78" s="113"/>
      <c r="J78" s="113">
        <f t="shared" si="36"/>
        <v>0</v>
      </c>
      <c r="K78" s="113"/>
      <c r="L78" s="113"/>
      <c r="M78" s="113"/>
      <c r="N78" s="113"/>
      <c r="O78" s="113"/>
      <c r="P78" s="116">
        <f t="shared" si="35"/>
        <v>3156000</v>
      </c>
      <c r="Q78" s="158"/>
      <c r="R78" s="70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</row>
    <row r="79" ht="63.0" customHeight="1">
      <c r="A79" s="127" t="s">
        <v>268</v>
      </c>
      <c r="B79" s="129">
        <v>5061.0</v>
      </c>
      <c r="C79" s="130">
        <v>810.0</v>
      </c>
      <c r="D79" s="112" t="s">
        <v>269</v>
      </c>
      <c r="E79" s="113">
        <f t="shared" si="34"/>
        <v>176000</v>
      </c>
      <c r="F79" s="113">
        <f>SUM(G79:H79)+28300+19000</f>
        <v>176000</v>
      </c>
      <c r="G79" s="113">
        <v>128700.0</v>
      </c>
      <c r="H79" s="113"/>
      <c r="I79" s="113"/>
      <c r="J79" s="113">
        <f t="shared" si="36"/>
        <v>0</v>
      </c>
      <c r="K79" s="113"/>
      <c r="L79" s="113"/>
      <c r="M79" s="113"/>
      <c r="N79" s="113"/>
      <c r="O79" s="113"/>
      <c r="P79" s="116">
        <f t="shared" si="35"/>
        <v>176000</v>
      </c>
      <c r="Q79" s="257"/>
      <c r="R79" s="164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</row>
    <row r="80" ht="32.25" customHeight="1">
      <c r="A80" s="127" t="s">
        <v>270</v>
      </c>
      <c r="B80" s="129">
        <v>5062.0</v>
      </c>
      <c r="C80" s="130">
        <v>810.0</v>
      </c>
      <c r="D80" s="112" t="s">
        <v>271</v>
      </c>
      <c r="E80" s="113">
        <f t="shared" si="34"/>
        <v>9000</v>
      </c>
      <c r="F80" s="113">
        <f>SUM(G80:H80)+9000</f>
        <v>9000</v>
      </c>
      <c r="G80" s="113"/>
      <c r="H80" s="113"/>
      <c r="I80" s="113"/>
      <c r="J80" s="113">
        <f t="shared" si="36"/>
        <v>0</v>
      </c>
      <c r="K80" s="113"/>
      <c r="L80" s="113"/>
      <c r="M80" s="113"/>
      <c r="N80" s="113"/>
      <c r="O80" s="113"/>
      <c r="P80" s="116">
        <f t="shared" si="35"/>
        <v>9000</v>
      </c>
      <c r="Q80" s="120"/>
      <c r="R80" s="12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</row>
    <row r="81" ht="21.75" customHeight="1">
      <c r="A81" s="127" t="s">
        <v>272</v>
      </c>
      <c r="B81" s="129">
        <v>5063.0</v>
      </c>
      <c r="C81" s="130">
        <v>810.0</v>
      </c>
      <c r="D81" s="112" t="s">
        <v>273</v>
      </c>
      <c r="E81" s="113">
        <f t="shared" si="34"/>
        <v>279000</v>
      </c>
      <c r="F81" s="113">
        <f>SUM(G81:H81)+46000+24000</f>
        <v>279000</v>
      </c>
      <c r="G81" s="113">
        <v>209000.0</v>
      </c>
      <c r="H81" s="113"/>
      <c r="I81" s="113"/>
      <c r="J81" s="113"/>
      <c r="K81" s="113"/>
      <c r="L81" s="113"/>
      <c r="M81" s="113"/>
      <c r="N81" s="113"/>
      <c r="O81" s="113"/>
      <c r="P81" s="116">
        <f t="shared" si="35"/>
        <v>279000</v>
      </c>
      <c r="Q81" s="120"/>
      <c r="R81" s="12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</row>
    <row r="82" ht="31.5" customHeight="1">
      <c r="A82" s="110" t="s">
        <v>274</v>
      </c>
      <c r="B82" s="129">
        <v>7520.0</v>
      </c>
      <c r="C82" s="130">
        <v>490.0</v>
      </c>
      <c r="D82" s="112" t="s">
        <v>114</v>
      </c>
      <c r="E82" s="113">
        <f t="shared" si="34"/>
        <v>29000</v>
      </c>
      <c r="F82" s="113">
        <f>SUM(G82:H82)+29000</f>
        <v>29000</v>
      </c>
      <c r="G82" s="113"/>
      <c r="H82" s="113"/>
      <c r="I82" s="113"/>
      <c r="J82" s="162"/>
      <c r="K82" s="161"/>
      <c r="L82" s="161"/>
      <c r="M82" s="161"/>
      <c r="N82" s="161"/>
      <c r="O82" s="161"/>
      <c r="P82" s="116">
        <f t="shared" si="35"/>
        <v>29000</v>
      </c>
      <c r="Q82" s="137"/>
      <c r="R82" s="139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</row>
    <row r="83" ht="31.5" customHeight="1">
      <c r="A83" s="229">
        <v>2700000.0</v>
      </c>
      <c r="B83" s="84"/>
      <c r="C83" s="84"/>
      <c r="D83" s="208" t="s">
        <v>275</v>
      </c>
      <c r="E83" s="209">
        <f t="shared" ref="E83:O83" si="37">SUM(E84)</f>
        <v>3965000</v>
      </c>
      <c r="F83" s="209">
        <f t="shared" si="37"/>
        <v>3965000</v>
      </c>
      <c r="G83" s="209">
        <f t="shared" si="37"/>
        <v>110700</v>
      </c>
      <c r="H83" s="209">
        <f t="shared" si="37"/>
        <v>335000</v>
      </c>
      <c r="I83" s="209">
        <f t="shared" si="37"/>
        <v>0</v>
      </c>
      <c r="J83" s="209">
        <f t="shared" si="37"/>
        <v>465000</v>
      </c>
      <c r="K83" s="209">
        <f t="shared" si="37"/>
        <v>250000</v>
      </c>
      <c r="L83" s="209">
        <f t="shared" si="37"/>
        <v>215000</v>
      </c>
      <c r="M83" s="209">
        <f t="shared" si="37"/>
        <v>110700</v>
      </c>
      <c r="N83" s="209">
        <f t="shared" si="37"/>
        <v>0</v>
      </c>
      <c r="O83" s="209">
        <f t="shared" si="37"/>
        <v>250000</v>
      </c>
      <c r="P83" s="210">
        <f t="shared" si="35"/>
        <v>4430000</v>
      </c>
      <c r="Q83" s="258"/>
      <c r="R83" s="24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</row>
    <row r="84" ht="31.5" customHeight="1">
      <c r="A84" s="229">
        <v>2710000.0</v>
      </c>
      <c r="B84" s="84"/>
      <c r="C84" s="84"/>
      <c r="D84" s="208" t="s">
        <v>275</v>
      </c>
      <c r="E84" s="209">
        <f t="shared" ref="E84:P84" si="38">SUM(E85:E96)</f>
        <v>3965000</v>
      </c>
      <c r="F84" s="209">
        <f t="shared" si="38"/>
        <v>3965000</v>
      </c>
      <c r="G84" s="209">
        <f t="shared" si="38"/>
        <v>110700</v>
      </c>
      <c r="H84" s="209">
        <f t="shared" si="38"/>
        <v>335000</v>
      </c>
      <c r="I84" s="209">
        <f t="shared" si="38"/>
        <v>0</v>
      </c>
      <c r="J84" s="209">
        <f t="shared" si="38"/>
        <v>465000</v>
      </c>
      <c r="K84" s="209">
        <f t="shared" si="38"/>
        <v>250000</v>
      </c>
      <c r="L84" s="209">
        <f t="shared" si="38"/>
        <v>215000</v>
      </c>
      <c r="M84" s="209">
        <f t="shared" si="38"/>
        <v>110700</v>
      </c>
      <c r="N84" s="209">
        <f t="shared" si="38"/>
        <v>0</v>
      </c>
      <c r="O84" s="209">
        <f t="shared" si="38"/>
        <v>250000</v>
      </c>
      <c r="P84" s="210">
        <f t="shared" si="38"/>
        <v>4430000</v>
      </c>
      <c r="Q84" s="258"/>
      <c r="R84" s="24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</row>
    <row r="85" ht="31.5" customHeight="1">
      <c r="A85" s="110" t="s">
        <v>276</v>
      </c>
      <c r="B85" s="111" t="s">
        <v>52</v>
      </c>
      <c r="C85" s="111" t="s">
        <v>53</v>
      </c>
      <c r="D85" s="112" t="s">
        <v>54</v>
      </c>
      <c r="E85" s="113">
        <f t="shared" ref="E85:E94" si="39">F85</f>
        <v>380000</v>
      </c>
      <c r="F85" s="113">
        <f>SUM(G85:H85)+345000</f>
        <v>380000</v>
      </c>
      <c r="G85" s="113"/>
      <c r="H85" s="113">
        <v>35000.0</v>
      </c>
      <c r="I85" s="113"/>
      <c r="J85" s="113">
        <f t="shared" ref="J85:J90" si="40">L85+O85</f>
        <v>250000</v>
      </c>
      <c r="K85" s="114">
        <v>250000.0</v>
      </c>
      <c r="L85" s="113">
        <f>SUM(M85:N85)</f>
        <v>0</v>
      </c>
      <c r="M85" s="113"/>
      <c r="N85" s="113"/>
      <c r="O85" s="113">
        <v>250000.0</v>
      </c>
      <c r="P85" s="116">
        <f t="shared" ref="P85:P97" si="41">E85+J85</f>
        <v>630000</v>
      </c>
      <c r="Q85" s="120"/>
      <c r="R85" s="12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</row>
    <row r="86" ht="31.5" customHeight="1">
      <c r="A86" s="110" t="s">
        <v>277</v>
      </c>
      <c r="B86" s="129">
        <v>3210.0</v>
      </c>
      <c r="C86" s="145">
        <v>1050.0</v>
      </c>
      <c r="D86" s="112" t="s">
        <v>237</v>
      </c>
      <c r="E86" s="113">
        <f t="shared" si="39"/>
        <v>135000</v>
      </c>
      <c r="F86" s="113">
        <f>SUM(G86:H86)+24300</f>
        <v>135000</v>
      </c>
      <c r="G86" s="113">
        <v>110700.0</v>
      </c>
      <c r="H86" s="113"/>
      <c r="I86" s="113"/>
      <c r="J86" s="113">
        <f t="shared" si="40"/>
        <v>135000</v>
      </c>
      <c r="K86" s="114"/>
      <c r="L86" s="113">
        <f>SUM(M86:N86)+24300</f>
        <v>135000</v>
      </c>
      <c r="M86" s="113">
        <v>110700.0</v>
      </c>
      <c r="N86" s="113"/>
      <c r="O86" s="113"/>
      <c r="P86" s="116">
        <f t="shared" si="41"/>
        <v>270000</v>
      </c>
      <c r="Q86" s="158"/>
      <c r="R86" s="70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</row>
    <row r="87" ht="18.0" customHeight="1">
      <c r="A87" s="110" t="s">
        <v>278</v>
      </c>
      <c r="B87" s="129">
        <v>6030.0</v>
      </c>
      <c r="C87" s="130">
        <v>620.0</v>
      </c>
      <c r="D87" s="112" t="s">
        <v>279</v>
      </c>
      <c r="E87" s="113">
        <f t="shared" si="39"/>
        <v>2700000</v>
      </c>
      <c r="F87" s="113">
        <f>SUM(G87:H87)+2400000</f>
        <v>2700000</v>
      </c>
      <c r="G87" s="113"/>
      <c r="H87" s="113">
        <v>300000.0</v>
      </c>
      <c r="I87" s="113"/>
      <c r="J87" s="113">
        <f t="shared" si="40"/>
        <v>0</v>
      </c>
      <c r="K87" s="114"/>
      <c r="L87" s="113">
        <f t="shared" ref="L87:L90" si="42">SUM(M87:N87)</f>
        <v>0</v>
      </c>
      <c r="M87" s="113"/>
      <c r="N87" s="113"/>
      <c r="O87" s="113"/>
      <c r="P87" s="116">
        <f t="shared" si="41"/>
        <v>2700000</v>
      </c>
      <c r="Q87" s="158"/>
      <c r="R87" s="70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</row>
    <row r="88" ht="90.0" hidden="1" customHeight="1">
      <c r="A88" s="110" t="s">
        <v>280</v>
      </c>
      <c r="B88" s="129">
        <v>6071.0</v>
      </c>
      <c r="C88" s="130">
        <v>640.0</v>
      </c>
      <c r="D88" s="112" t="s">
        <v>281</v>
      </c>
      <c r="E88" s="113" t="str">
        <f t="shared" si="39"/>
        <v/>
      </c>
      <c r="F88" s="113"/>
      <c r="G88" s="113"/>
      <c r="H88" s="113"/>
      <c r="I88" s="113"/>
      <c r="J88" s="113">
        <f t="shared" si="40"/>
        <v>0</v>
      </c>
      <c r="K88" s="114"/>
      <c r="L88" s="113">
        <f t="shared" si="42"/>
        <v>0</v>
      </c>
      <c r="M88" s="113"/>
      <c r="N88" s="113"/>
      <c r="O88" s="113"/>
      <c r="P88" s="116">
        <f t="shared" si="41"/>
        <v>0</v>
      </c>
      <c r="Q88" s="137"/>
      <c r="R88" s="139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</row>
    <row r="89" ht="18.75" customHeight="1">
      <c r="A89" s="110" t="s">
        <v>282</v>
      </c>
      <c r="B89" s="129">
        <v>7130.0</v>
      </c>
      <c r="C89" s="130">
        <v>421.0</v>
      </c>
      <c r="D89" s="112" t="s">
        <v>283</v>
      </c>
      <c r="E89" s="113">
        <f t="shared" si="39"/>
        <v>190000</v>
      </c>
      <c r="F89" s="113">
        <v>190000.0</v>
      </c>
      <c r="G89" s="113"/>
      <c r="H89" s="113"/>
      <c r="I89" s="113"/>
      <c r="J89" s="113">
        <f t="shared" si="40"/>
        <v>0</v>
      </c>
      <c r="K89" s="114"/>
      <c r="L89" s="113">
        <f t="shared" si="42"/>
        <v>0</v>
      </c>
      <c r="M89" s="113"/>
      <c r="N89" s="113"/>
      <c r="O89" s="113"/>
      <c r="P89" s="116">
        <f t="shared" si="41"/>
        <v>190000</v>
      </c>
      <c r="Q89" s="137"/>
      <c r="R89" s="139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</row>
    <row r="90" ht="31.5" customHeight="1">
      <c r="A90" s="110" t="s">
        <v>284</v>
      </c>
      <c r="B90" s="129">
        <v>7350.0</v>
      </c>
      <c r="C90" s="130">
        <v>443.0</v>
      </c>
      <c r="D90" s="112" t="s">
        <v>285</v>
      </c>
      <c r="E90" s="113">
        <f t="shared" si="39"/>
        <v>100000</v>
      </c>
      <c r="F90" s="113">
        <f>SUM(G90:H90)+100000</f>
        <v>100000</v>
      </c>
      <c r="G90" s="113"/>
      <c r="H90" s="113"/>
      <c r="I90" s="113"/>
      <c r="J90" s="113">
        <f t="shared" si="40"/>
        <v>0</v>
      </c>
      <c r="K90" s="114"/>
      <c r="L90" s="113">
        <f t="shared" si="42"/>
        <v>0</v>
      </c>
      <c r="M90" s="113"/>
      <c r="N90" s="113"/>
      <c r="O90" s="113"/>
      <c r="P90" s="116">
        <f t="shared" si="41"/>
        <v>100000</v>
      </c>
      <c r="Q90" s="158"/>
      <c r="R90" s="70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</row>
    <row r="91" ht="47.25" customHeight="1">
      <c r="A91" s="110" t="s">
        <v>286</v>
      </c>
      <c r="B91" s="129">
        <v>7461.0</v>
      </c>
      <c r="C91" s="130">
        <v>456.0</v>
      </c>
      <c r="D91" s="112" t="s">
        <v>287</v>
      </c>
      <c r="E91" s="113">
        <f t="shared" si="39"/>
        <v>245000</v>
      </c>
      <c r="F91" s="113">
        <f>SUM(G91:H91)+245000</f>
        <v>245000</v>
      </c>
      <c r="G91" s="113"/>
      <c r="H91" s="113"/>
      <c r="I91" s="113"/>
      <c r="J91" s="113" t="str">
        <f>N91</f>
        <v/>
      </c>
      <c r="K91" s="113"/>
      <c r="L91" s="113"/>
      <c r="M91" s="113"/>
      <c r="N91" s="113"/>
      <c r="O91" s="113"/>
      <c r="P91" s="116">
        <f t="shared" si="41"/>
        <v>245000</v>
      </c>
      <c r="Q91" s="137"/>
      <c r="R91" s="139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</row>
    <row r="92" ht="31.5" customHeight="1">
      <c r="A92" s="110" t="s">
        <v>288</v>
      </c>
      <c r="B92" s="129">
        <v>7520.0</v>
      </c>
      <c r="C92" s="130">
        <v>490.0</v>
      </c>
      <c r="D92" s="112" t="s">
        <v>114</v>
      </c>
      <c r="E92" s="113">
        <f t="shared" si="39"/>
        <v>10000</v>
      </c>
      <c r="F92" s="113">
        <f>SUM(G92:H92)+10000</f>
        <v>10000</v>
      </c>
      <c r="G92" s="113"/>
      <c r="H92" s="113"/>
      <c r="I92" s="113"/>
      <c r="J92" s="162"/>
      <c r="K92" s="161"/>
      <c r="L92" s="161"/>
      <c r="M92" s="161"/>
      <c r="N92" s="161"/>
      <c r="O92" s="161"/>
      <c r="P92" s="116">
        <f t="shared" si="41"/>
        <v>10000</v>
      </c>
      <c r="Q92" s="137"/>
      <c r="R92" s="139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</row>
    <row r="93" ht="18.75" customHeight="1">
      <c r="A93" s="110" t="s">
        <v>289</v>
      </c>
      <c r="B93" s="129">
        <v>7610.0</v>
      </c>
      <c r="C93" s="130">
        <v>411.0</v>
      </c>
      <c r="D93" s="112" t="s">
        <v>290</v>
      </c>
      <c r="E93" s="113">
        <f t="shared" si="39"/>
        <v>5000</v>
      </c>
      <c r="F93" s="113">
        <f>SUM(G93:H93)+5000</f>
        <v>5000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6">
        <f t="shared" si="41"/>
        <v>5000</v>
      </c>
      <c r="Q93" s="137"/>
      <c r="R93" s="139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</row>
    <row r="94" ht="31.5" hidden="1" customHeight="1">
      <c r="A94" s="110" t="s">
        <v>291</v>
      </c>
      <c r="B94" s="129">
        <v>7630.0</v>
      </c>
      <c r="C94" s="130">
        <v>470.0</v>
      </c>
      <c r="D94" s="112" t="s">
        <v>292</v>
      </c>
      <c r="E94" s="113" t="str">
        <f t="shared" si="39"/>
        <v/>
      </c>
      <c r="F94" s="113"/>
      <c r="G94" s="113"/>
      <c r="H94" s="113"/>
      <c r="I94" s="113"/>
      <c r="J94" s="114"/>
      <c r="K94" s="114"/>
      <c r="L94" s="113"/>
      <c r="M94" s="113"/>
      <c r="N94" s="113"/>
      <c r="O94" s="113"/>
      <c r="P94" s="116">
        <f t="shared" si="41"/>
        <v>0</v>
      </c>
      <c r="Q94" s="137"/>
      <c r="R94" s="139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</row>
    <row r="95" ht="17.25" customHeight="1">
      <c r="A95" s="166">
        <v>2718340.0</v>
      </c>
      <c r="B95" s="129">
        <v>8340.0</v>
      </c>
      <c r="C95" s="130">
        <v>540.0</v>
      </c>
      <c r="D95" s="112" t="s">
        <v>293</v>
      </c>
      <c r="E95" s="259"/>
      <c r="F95" s="113">
        <f>SUM(G95:H95)</f>
        <v>0</v>
      </c>
      <c r="G95" s="114"/>
      <c r="H95" s="114"/>
      <c r="I95" s="114"/>
      <c r="J95" s="260">
        <f t="shared" ref="J95:J96" si="43">L95+O95</f>
        <v>80000</v>
      </c>
      <c r="K95" s="260"/>
      <c r="L95" s="113">
        <f>SUM(M95:N95)+80000</f>
        <v>80000</v>
      </c>
      <c r="M95" s="260"/>
      <c r="N95" s="260"/>
      <c r="O95" s="260"/>
      <c r="P95" s="116">
        <f t="shared" si="41"/>
        <v>80000</v>
      </c>
      <c r="Q95" s="137"/>
      <c r="R95" s="139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</row>
    <row r="96" ht="31.5" customHeight="1">
      <c r="A96" s="234">
        <v>2718410.0</v>
      </c>
      <c r="B96" s="200">
        <v>8410.0</v>
      </c>
      <c r="C96" s="130">
        <v>830.0</v>
      </c>
      <c r="D96" s="112" t="s">
        <v>294</v>
      </c>
      <c r="E96" s="113">
        <f>SUM(F96)</f>
        <v>200000</v>
      </c>
      <c r="F96" s="113">
        <v>200000.0</v>
      </c>
      <c r="G96" s="113"/>
      <c r="H96" s="113"/>
      <c r="I96" s="113"/>
      <c r="J96" s="113">
        <f t="shared" si="43"/>
        <v>0</v>
      </c>
      <c r="K96" s="113"/>
      <c r="L96" s="113">
        <f>SUM(M96:N96)</f>
        <v>0</v>
      </c>
      <c r="M96" s="113"/>
      <c r="N96" s="113"/>
      <c r="O96" s="113"/>
      <c r="P96" s="116">
        <f t="shared" si="41"/>
        <v>200000</v>
      </c>
      <c r="Q96" s="137"/>
      <c r="R96" s="139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</row>
    <row r="97" ht="18.0" customHeight="1">
      <c r="A97" s="229">
        <v>3700000.0</v>
      </c>
      <c r="B97" s="84"/>
      <c r="C97" s="84"/>
      <c r="D97" s="208" t="s">
        <v>295</v>
      </c>
      <c r="E97" s="209">
        <f t="shared" ref="E97:O97" si="44">SUM(E98)</f>
        <v>2685000</v>
      </c>
      <c r="F97" s="209">
        <f t="shared" si="44"/>
        <v>1785000</v>
      </c>
      <c r="G97" s="209">
        <f t="shared" si="44"/>
        <v>1381100</v>
      </c>
      <c r="H97" s="209">
        <f t="shared" si="44"/>
        <v>0</v>
      </c>
      <c r="I97" s="209">
        <f t="shared" si="44"/>
        <v>0</v>
      </c>
      <c r="J97" s="209">
        <f t="shared" si="44"/>
        <v>0</v>
      </c>
      <c r="K97" s="209">
        <f t="shared" si="44"/>
        <v>0</v>
      </c>
      <c r="L97" s="209">
        <f t="shared" si="44"/>
        <v>0</v>
      </c>
      <c r="M97" s="209">
        <f t="shared" si="44"/>
        <v>0</v>
      </c>
      <c r="N97" s="209">
        <f t="shared" si="44"/>
        <v>0</v>
      </c>
      <c r="O97" s="209">
        <f t="shared" si="44"/>
        <v>0</v>
      </c>
      <c r="P97" s="210">
        <f t="shared" si="41"/>
        <v>2685000</v>
      </c>
      <c r="Q97" s="247"/>
      <c r="R97" s="248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</row>
    <row r="98" ht="18.0" customHeight="1">
      <c r="A98" s="229">
        <v>3710000.0</v>
      </c>
      <c r="B98" s="84"/>
      <c r="C98" s="84"/>
      <c r="D98" s="208" t="s">
        <v>295</v>
      </c>
      <c r="E98" s="209">
        <f t="shared" ref="E98:P98" si="45">SUM(E99:E101)</f>
        <v>2685000</v>
      </c>
      <c r="F98" s="209">
        <f t="shared" si="45"/>
        <v>1785000</v>
      </c>
      <c r="G98" s="209">
        <f t="shared" si="45"/>
        <v>1381100</v>
      </c>
      <c r="H98" s="209">
        <f t="shared" si="45"/>
        <v>0</v>
      </c>
      <c r="I98" s="209">
        <f t="shared" si="45"/>
        <v>0</v>
      </c>
      <c r="J98" s="209">
        <f t="shared" si="45"/>
        <v>0</v>
      </c>
      <c r="K98" s="209">
        <f t="shared" si="45"/>
        <v>0</v>
      </c>
      <c r="L98" s="209">
        <f t="shared" si="45"/>
        <v>0</v>
      </c>
      <c r="M98" s="209">
        <f t="shared" si="45"/>
        <v>0</v>
      </c>
      <c r="N98" s="209">
        <f t="shared" si="45"/>
        <v>0</v>
      </c>
      <c r="O98" s="209">
        <f t="shared" si="45"/>
        <v>0</v>
      </c>
      <c r="P98" s="209">
        <f t="shared" si="45"/>
        <v>2685000</v>
      </c>
      <c r="Q98" s="258"/>
      <c r="R98" s="24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</row>
    <row r="99" ht="18.0" customHeight="1">
      <c r="A99" s="234">
        <v>3710160.0</v>
      </c>
      <c r="B99" s="200">
        <v>160.0</v>
      </c>
      <c r="C99" s="130">
        <v>111.0</v>
      </c>
      <c r="D99" s="112" t="s">
        <v>296</v>
      </c>
      <c r="E99" s="113">
        <f>SUM(F99)</f>
        <v>1760000</v>
      </c>
      <c r="F99" s="113">
        <f>SUM(G99:H99)+303900+75000</f>
        <v>1760000</v>
      </c>
      <c r="G99" s="113">
        <v>1381100.0</v>
      </c>
      <c r="H99" s="113"/>
      <c r="I99" s="113"/>
      <c r="J99" s="113">
        <f>L99+O99</f>
        <v>0</v>
      </c>
      <c r="K99" s="113"/>
      <c r="L99" s="113">
        <f>SUM(M99:N99)</f>
        <v>0</v>
      </c>
      <c r="M99" s="113"/>
      <c r="N99" s="113"/>
      <c r="O99" s="113"/>
      <c r="P99" s="116">
        <f t="shared" ref="P99:P102" si="46">E99+J99</f>
        <v>1760000</v>
      </c>
      <c r="Q99" s="158"/>
      <c r="R99" s="70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</row>
    <row r="100" ht="31.5" customHeight="1">
      <c r="A100" s="110" t="s">
        <v>297</v>
      </c>
      <c r="B100" s="129">
        <v>7520.0</v>
      </c>
      <c r="C100" s="130">
        <v>490.0</v>
      </c>
      <c r="D100" s="112" t="s">
        <v>114</v>
      </c>
      <c r="E100" s="113">
        <f>F100</f>
        <v>25000</v>
      </c>
      <c r="F100" s="113">
        <f>SUM(G100:H100)+25000</f>
        <v>25000</v>
      </c>
      <c r="G100" s="113"/>
      <c r="H100" s="113"/>
      <c r="I100" s="113"/>
      <c r="J100" s="162"/>
      <c r="K100" s="161"/>
      <c r="L100" s="161"/>
      <c r="M100" s="161"/>
      <c r="N100" s="161"/>
      <c r="O100" s="161"/>
      <c r="P100" s="116">
        <f t="shared" si="46"/>
        <v>25000</v>
      </c>
      <c r="Q100" s="137"/>
      <c r="R100" s="139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</row>
    <row r="101" ht="18.75" customHeight="1">
      <c r="A101" s="234">
        <v>3718700.0</v>
      </c>
      <c r="B101" s="129">
        <v>8700.0</v>
      </c>
      <c r="C101" s="130">
        <v>133.0</v>
      </c>
      <c r="D101" s="112" t="s">
        <v>298</v>
      </c>
      <c r="E101" s="113">
        <v>900000.0</v>
      </c>
      <c r="F101" s="113"/>
      <c r="G101" s="113"/>
      <c r="H101" s="113"/>
      <c r="I101" s="113"/>
      <c r="J101" s="113">
        <f t="shared" ref="J101:J102" si="47">L101+O101</f>
        <v>0</v>
      </c>
      <c r="K101" s="113"/>
      <c r="L101" s="113">
        <f t="shared" ref="L101:L102" si="48">SUM(M101:N101)</f>
        <v>0</v>
      </c>
      <c r="M101" s="113"/>
      <c r="N101" s="113"/>
      <c r="O101" s="113"/>
      <c r="P101" s="116">
        <f t="shared" si="46"/>
        <v>900000</v>
      </c>
      <c r="Q101" s="68"/>
      <c r="R101" s="70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</row>
    <row r="102" ht="18.75" hidden="1" customHeight="1">
      <c r="A102" s="261">
        <v>3719110.0</v>
      </c>
      <c r="B102" s="262">
        <v>9110.0</v>
      </c>
      <c r="C102" s="263">
        <v>180.0</v>
      </c>
      <c r="D102" s="264" t="s">
        <v>299</v>
      </c>
      <c r="E102" s="113"/>
      <c r="F102" s="113">
        <f>SUM(G102:H102)</f>
        <v>0</v>
      </c>
      <c r="G102" s="113"/>
      <c r="H102" s="113"/>
      <c r="I102" s="113"/>
      <c r="J102" s="113">
        <f t="shared" si="47"/>
        <v>0</v>
      </c>
      <c r="K102" s="113"/>
      <c r="L102" s="113">
        <f t="shared" si="48"/>
        <v>0</v>
      </c>
      <c r="M102" s="113"/>
      <c r="N102" s="113"/>
      <c r="O102" s="113"/>
      <c r="P102" s="116">
        <f t="shared" si="46"/>
        <v>0</v>
      </c>
      <c r="Q102" s="14"/>
      <c r="R102" s="12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</row>
    <row r="103" ht="32.25" customHeight="1">
      <c r="A103" s="265" t="s">
        <v>253</v>
      </c>
      <c r="B103" s="265" t="s">
        <v>253</v>
      </c>
      <c r="C103" s="265" t="s">
        <v>253</v>
      </c>
      <c r="D103" s="266" t="s">
        <v>300</v>
      </c>
      <c r="E103" s="267">
        <f t="shared" ref="E103:P103" si="49">E11+E41+E52+E62+E72+E83+E97</f>
        <v>92174500</v>
      </c>
      <c r="F103" s="267">
        <f t="shared" si="49"/>
        <v>91274500</v>
      </c>
      <c r="G103" s="267">
        <f t="shared" si="49"/>
        <v>54731800</v>
      </c>
      <c r="H103" s="267">
        <f t="shared" si="49"/>
        <v>7866400</v>
      </c>
      <c r="I103" s="267">
        <f t="shared" si="49"/>
        <v>0</v>
      </c>
      <c r="J103" s="267" t="str">
        <f t="shared" si="49"/>
        <v>#REF!</v>
      </c>
      <c r="K103" s="267">
        <f t="shared" si="49"/>
        <v>382800</v>
      </c>
      <c r="L103" s="267">
        <f t="shared" si="49"/>
        <v>2777000</v>
      </c>
      <c r="M103" s="267">
        <f t="shared" si="49"/>
        <v>368400</v>
      </c>
      <c r="N103" s="267" t="str">
        <f t="shared" si="49"/>
        <v>#REF!</v>
      </c>
      <c r="O103" s="267" t="str">
        <f t="shared" si="49"/>
        <v>#REF!</v>
      </c>
      <c r="P103" s="268" t="str">
        <f t="shared" si="49"/>
        <v>#REF!</v>
      </c>
      <c r="Q103" s="269"/>
      <c r="R103" s="270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</row>
    <row r="104" ht="5.25" customHeight="1">
      <c r="A104" s="14"/>
      <c r="B104" s="14"/>
      <c r="C104" s="14"/>
      <c r="D104" s="271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272"/>
      <c r="R104" s="153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</row>
    <row r="105" ht="12.0" customHeight="1">
      <c r="A105" s="14"/>
      <c r="B105" s="14"/>
      <c r="C105" s="14"/>
      <c r="D105" s="148"/>
      <c r="E105" s="150">
        <f>'дод.1'!D122-'дод.3'!E103</f>
        <v>132800</v>
      </c>
      <c r="F105" s="14"/>
      <c r="G105" s="14"/>
      <c r="H105" s="14"/>
      <c r="I105" s="14"/>
      <c r="J105" s="150" t="str">
        <f>'дод.1'!E122-'дод.3'!J103</f>
        <v>#REF!</v>
      </c>
      <c r="K105" s="150">
        <f>'дод.1'!F122-'дод.3'!K103</f>
        <v>-132800</v>
      </c>
      <c r="L105" s="14"/>
      <c r="M105" s="14"/>
      <c r="N105" s="14"/>
      <c r="O105" s="14"/>
      <c r="P105" s="14"/>
      <c r="Q105" s="272"/>
      <c r="R105" s="153"/>
      <c r="S105" s="272"/>
      <c r="T105" s="272"/>
      <c r="U105" s="272"/>
      <c r="V105" s="272"/>
      <c r="W105" s="272"/>
      <c r="X105" s="272"/>
      <c r="Y105" s="272"/>
      <c r="Z105" s="272"/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</row>
    <row r="106" ht="24.0" customHeight="1">
      <c r="A106" s="120"/>
      <c r="B106" s="14"/>
      <c r="C106" s="14"/>
      <c r="D106" s="273" t="s">
        <v>301</v>
      </c>
      <c r="O106" s="14"/>
      <c r="P106" s="14"/>
      <c r="Q106" s="272"/>
      <c r="R106" s="153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</row>
    <row r="107" ht="18.0" customHeight="1">
      <c r="A107" s="120"/>
      <c r="B107" s="14"/>
      <c r="C107" s="14"/>
      <c r="D107" s="148"/>
      <c r="E107" s="150">
        <f>E103</f>
        <v>92174500</v>
      </c>
      <c r="F107" s="14"/>
      <c r="G107" s="14"/>
      <c r="H107" s="14"/>
      <c r="I107" s="14"/>
      <c r="J107" s="150" t="str">
        <f>J103</f>
        <v>#REF!</v>
      </c>
      <c r="K107" s="150"/>
      <c r="L107" s="14"/>
      <c r="M107" s="14"/>
      <c r="N107" s="14"/>
      <c r="O107" s="14"/>
      <c r="P107" s="150" t="str">
        <f>E107+J107</f>
        <v>#REF!</v>
      </c>
      <c r="Q107" s="272"/>
      <c r="R107" s="153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</row>
    <row r="108" ht="18.0" customHeight="1">
      <c r="A108" s="14"/>
      <c r="B108" s="14"/>
      <c r="C108" s="14"/>
      <c r="D108" s="148"/>
      <c r="E108" s="150">
        <f>'дод.1'!D122-'дод.3'!E103</f>
        <v>132800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272"/>
      <c r="R108" s="153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</row>
    <row r="109" ht="18.0" customHeight="1">
      <c r="A109" s="14"/>
      <c r="B109" s="274"/>
      <c r="I109" s="14"/>
      <c r="J109" s="275"/>
      <c r="P109" s="14"/>
      <c r="Q109" s="272"/>
      <c r="R109" s="153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</row>
    <row r="110" ht="18.0" customHeight="1">
      <c r="A110" s="14"/>
      <c r="B110" s="14"/>
      <c r="C110" s="14"/>
      <c r="D110" s="148"/>
      <c r="E110" s="150">
        <f>'дод.1'!D122-'дод.3'!E103</f>
        <v>132800</v>
      </c>
      <c r="F110" s="14"/>
      <c r="G110" s="14"/>
      <c r="H110" s="14"/>
      <c r="I110" s="14"/>
      <c r="J110" s="150" t="str">
        <f>J103-K103-J95</f>
        <v>#REF!</v>
      </c>
      <c r="K110" s="150"/>
      <c r="L110" s="14"/>
      <c r="M110" s="14"/>
      <c r="N110" s="14"/>
      <c r="O110" s="14"/>
      <c r="P110" s="14"/>
      <c r="Q110" s="272"/>
      <c r="R110" s="153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</row>
    <row r="111" ht="18.0" customHeight="1">
      <c r="A111" s="14"/>
      <c r="B111" s="14"/>
      <c r="C111" s="14"/>
      <c r="D111" s="148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272"/>
      <c r="R111" s="153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</row>
    <row r="112" ht="18.0" customHeight="1">
      <c r="A112" s="14"/>
      <c r="B112" s="14"/>
      <c r="C112" s="14"/>
      <c r="D112" s="148"/>
      <c r="E112" s="150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272"/>
      <c r="R112" s="153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</row>
    <row r="113" ht="18.0" customHeight="1">
      <c r="A113" s="14"/>
      <c r="B113" s="14"/>
      <c r="C113" s="14"/>
      <c r="D113" s="148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272"/>
      <c r="R113" s="153"/>
      <c r="S113" s="272"/>
      <c r="T113" s="272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</row>
    <row r="114" ht="18.0" customHeight="1">
      <c r="A114" s="14"/>
      <c r="B114" s="14"/>
      <c r="C114" s="14"/>
      <c r="D114" s="148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272"/>
      <c r="R114" s="153"/>
      <c r="S114" s="272"/>
      <c r="T114" s="272"/>
      <c r="U114" s="272"/>
      <c r="V114" s="272"/>
      <c r="W114" s="272"/>
      <c r="X114" s="272"/>
      <c r="Y114" s="272"/>
      <c r="Z114" s="272"/>
      <c r="AA114" s="272"/>
      <c r="AB114" s="272"/>
      <c r="AC114" s="272"/>
      <c r="AD114" s="272"/>
      <c r="AE114" s="272"/>
      <c r="AF114" s="272"/>
      <c r="AG114" s="272"/>
      <c r="AH114" s="272"/>
      <c r="AI114" s="272"/>
      <c r="AJ114" s="272"/>
    </row>
    <row r="115" ht="18.0" customHeight="1">
      <c r="A115" s="14"/>
      <c r="B115" s="14"/>
      <c r="C115" s="14"/>
      <c r="D115" s="148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272"/>
      <c r="R115" s="153"/>
      <c r="S115" s="272"/>
      <c r="T115" s="272"/>
      <c r="U115" s="272"/>
      <c r="V115" s="272"/>
      <c r="W115" s="272"/>
      <c r="X115" s="272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</row>
    <row r="116" ht="18.0" customHeight="1">
      <c r="A116" s="14"/>
      <c r="B116" s="14"/>
      <c r="C116" s="14"/>
      <c r="D116" s="148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272"/>
      <c r="R116" s="153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</row>
    <row r="117" ht="18.0" customHeight="1">
      <c r="A117" s="14"/>
      <c r="B117" s="14"/>
      <c r="C117" s="14"/>
      <c r="D117" s="148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72"/>
      <c r="R117" s="153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/>
      <c r="AH117" s="272"/>
      <c r="AI117" s="272"/>
      <c r="AJ117" s="272"/>
    </row>
    <row r="118" ht="18.0" customHeight="1">
      <c r="A118" s="14"/>
      <c r="B118" s="14"/>
      <c r="C118" s="14"/>
      <c r="D118" s="148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272"/>
      <c r="R118" s="153"/>
      <c r="S118" s="272"/>
      <c r="T118" s="272"/>
      <c r="U118" s="272"/>
      <c r="V118" s="272"/>
      <c r="W118" s="272"/>
      <c r="X118" s="272"/>
      <c r="Y118" s="272"/>
      <c r="Z118" s="272"/>
      <c r="AA118" s="272"/>
      <c r="AB118" s="272"/>
      <c r="AC118" s="272"/>
      <c r="AD118" s="272"/>
      <c r="AE118" s="272"/>
      <c r="AF118" s="272"/>
      <c r="AG118" s="272"/>
      <c r="AH118" s="272"/>
      <c r="AI118" s="272"/>
      <c r="AJ118" s="272"/>
    </row>
    <row r="119" ht="18.0" customHeight="1">
      <c r="A119" s="14"/>
      <c r="B119" s="14"/>
      <c r="C119" s="14"/>
      <c r="D119" s="148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272"/>
      <c r="R119" s="153"/>
      <c r="S119" s="272"/>
      <c r="T119" s="272"/>
      <c r="U119" s="272"/>
      <c r="V119" s="272"/>
      <c r="W119" s="272"/>
      <c r="X119" s="272"/>
      <c r="Y119" s="272"/>
      <c r="Z119" s="272"/>
      <c r="AA119" s="272"/>
      <c r="AB119" s="272"/>
      <c r="AC119" s="272"/>
      <c r="AD119" s="272"/>
      <c r="AE119" s="272"/>
      <c r="AF119" s="272"/>
      <c r="AG119" s="272"/>
      <c r="AH119" s="272"/>
      <c r="AI119" s="272"/>
      <c r="AJ119" s="272"/>
    </row>
    <row r="120" ht="18.0" customHeight="1">
      <c r="A120" s="14"/>
      <c r="B120" s="14"/>
      <c r="C120" s="14"/>
      <c r="D120" s="148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272"/>
      <c r="R120" s="153"/>
      <c r="S120" s="272"/>
      <c r="T120" s="272"/>
      <c r="U120" s="272"/>
      <c r="V120" s="272"/>
      <c r="W120" s="272"/>
      <c r="X120" s="272"/>
      <c r="Y120" s="272"/>
      <c r="Z120" s="272"/>
      <c r="AA120" s="272"/>
      <c r="AB120" s="272"/>
      <c r="AC120" s="272"/>
      <c r="AD120" s="272"/>
      <c r="AE120" s="272"/>
      <c r="AF120" s="272"/>
      <c r="AG120" s="272"/>
      <c r="AH120" s="272"/>
      <c r="AI120" s="272"/>
      <c r="AJ120" s="272"/>
    </row>
    <row r="121" ht="18.0" customHeight="1">
      <c r="A121" s="14"/>
      <c r="B121" s="14"/>
      <c r="C121" s="14"/>
      <c r="D121" s="148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272"/>
      <c r="R121" s="153"/>
      <c r="S121" s="272"/>
      <c r="T121" s="272"/>
      <c r="U121" s="272"/>
      <c r="V121" s="272"/>
      <c r="W121" s="272"/>
      <c r="X121" s="272"/>
      <c r="Y121" s="272"/>
      <c r="Z121" s="272"/>
      <c r="AA121" s="272"/>
      <c r="AB121" s="272"/>
      <c r="AC121" s="272"/>
      <c r="AD121" s="272"/>
      <c r="AE121" s="272"/>
      <c r="AF121" s="272"/>
      <c r="AG121" s="272"/>
      <c r="AH121" s="272"/>
      <c r="AI121" s="272"/>
      <c r="AJ121" s="272"/>
    </row>
    <row r="122" ht="18.0" customHeight="1">
      <c r="A122" s="14"/>
      <c r="B122" s="14"/>
      <c r="C122" s="14"/>
      <c r="D122" s="148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272"/>
      <c r="R122" s="153"/>
      <c r="S122" s="272"/>
      <c r="T122" s="272"/>
      <c r="U122" s="272"/>
      <c r="V122" s="272"/>
      <c r="W122" s="272"/>
      <c r="X122" s="272"/>
      <c r="Y122" s="272"/>
      <c r="Z122" s="272"/>
      <c r="AA122" s="272"/>
      <c r="AB122" s="272"/>
      <c r="AC122" s="272"/>
      <c r="AD122" s="272"/>
      <c r="AE122" s="272"/>
      <c r="AF122" s="272"/>
      <c r="AG122" s="272"/>
      <c r="AH122" s="272"/>
      <c r="AI122" s="272"/>
      <c r="AJ122" s="272"/>
    </row>
    <row r="123" ht="18.0" customHeight="1">
      <c r="A123" s="14"/>
      <c r="B123" s="14"/>
      <c r="C123" s="14"/>
      <c r="D123" s="148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272"/>
      <c r="R123" s="153"/>
      <c r="S123" s="272"/>
      <c r="T123" s="272"/>
      <c r="U123" s="272"/>
      <c r="V123" s="272"/>
      <c r="W123" s="272"/>
      <c r="X123" s="272"/>
      <c r="Y123" s="272"/>
      <c r="Z123" s="272"/>
      <c r="AA123" s="272"/>
      <c r="AB123" s="272"/>
      <c r="AC123" s="272"/>
      <c r="AD123" s="272"/>
      <c r="AE123" s="272"/>
      <c r="AF123" s="272"/>
      <c r="AG123" s="272"/>
      <c r="AH123" s="272"/>
      <c r="AI123" s="272"/>
      <c r="AJ123" s="272"/>
    </row>
    <row r="124" ht="18.0" customHeight="1">
      <c r="A124" s="14"/>
      <c r="B124" s="14"/>
      <c r="C124" s="14"/>
      <c r="D124" s="148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272"/>
      <c r="R124" s="153"/>
      <c r="S124" s="272"/>
      <c r="T124" s="272"/>
      <c r="U124" s="272"/>
      <c r="V124" s="272"/>
      <c r="W124" s="272"/>
      <c r="X124" s="272"/>
      <c r="Y124" s="272"/>
      <c r="Z124" s="272"/>
      <c r="AA124" s="272"/>
      <c r="AB124" s="272"/>
      <c r="AC124" s="272"/>
      <c r="AD124" s="272"/>
      <c r="AE124" s="272"/>
      <c r="AF124" s="272"/>
      <c r="AG124" s="272"/>
      <c r="AH124" s="272"/>
      <c r="AI124" s="272"/>
      <c r="AJ124" s="272"/>
    </row>
    <row r="125" ht="18.0" customHeight="1">
      <c r="A125" s="14"/>
      <c r="B125" s="14"/>
      <c r="C125" s="14"/>
      <c r="D125" s="148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272"/>
      <c r="R125" s="153"/>
      <c r="S125" s="272"/>
      <c r="T125" s="272"/>
      <c r="U125" s="272"/>
      <c r="V125" s="272"/>
      <c r="W125" s="272"/>
      <c r="X125" s="272"/>
      <c r="Y125" s="272"/>
      <c r="Z125" s="272"/>
      <c r="AA125" s="272"/>
      <c r="AB125" s="272"/>
      <c r="AC125" s="272"/>
      <c r="AD125" s="272"/>
      <c r="AE125" s="272"/>
      <c r="AF125" s="272"/>
      <c r="AG125" s="272"/>
      <c r="AH125" s="272"/>
      <c r="AI125" s="272"/>
      <c r="AJ125" s="272"/>
    </row>
    <row r="126" ht="18.0" customHeight="1">
      <c r="A126" s="14"/>
      <c r="B126" s="14"/>
      <c r="C126" s="14"/>
      <c r="D126" s="148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272"/>
      <c r="R126" s="153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2"/>
      <c r="AE126" s="272"/>
      <c r="AF126" s="272"/>
      <c r="AG126" s="272"/>
      <c r="AH126" s="272"/>
      <c r="AI126" s="272"/>
      <c r="AJ126" s="272"/>
    </row>
    <row r="127" ht="18.0" customHeight="1">
      <c r="A127" s="14"/>
      <c r="B127" s="14"/>
      <c r="C127" s="14"/>
      <c r="D127" s="148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272"/>
      <c r="R127" s="153"/>
      <c r="S127" s="272"/>
      <c r="T127" s="272"/>
      <c r="U127" s="272"/>
      <c r="V127" s="272"/>
      <c r="W127" s="272"/>
      <c r="X127" s="272"/>
      <c r="Y127" s="272"/>
      <c r="Z127" s="272"/>
      <c r="AA127" s="272"/>
      <c r="AB127" s="272"/>
      <c r="AC127" s="272"/>
      <c r="AD127" s="272"/>
      <c r="AE127" s="272"/>
      <c r="AF127" s="272"/>
      <c r="AG127" s="272"/>
      <c r="AH127" s="272"/>
      <c r="AI127" s="272"/>
      <c r="AJ127" s="272"/>
    </row>
    <row r="128" ht="18.0" customHeight="1">
      <c r="A128" s="14"/>
      <c r="B128" s="14"/>
      <c r="C128" s="14"/>
      <c r="D128" s="148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272"/>
      <c r="R128" s="153"/>
      <c r="S128" s="272"/>
      <c r="T128" s="272"/>
      <c r="U128" s="272"/>
      <c r="V128" s="272"/>
      <c r="W128" s="272"/>
      <c r="X128" s="272"/>
      <c r="Y128" s="272"/>
      <c r="Z128" s="272"/>
      <c r="AA128" s="272"/>
      <c r="AB128" s="272"/>
      <c r="AC128" s="272"/>
      <c r="AD128" s="272"/>
      <c r="AE128" s="272"/>
      <c r="AF128" s="272"/>
      <c r="AG128" s="272"/>
      <c r="AH128" s="272"/>
      <c r="AI128" s="272"/>
      <c r="AJ128" s="272"/>
    </row>
    <row r="129" ht="18.0" customHeight="1">
      <c r="A129" s="14"/>
      <c r="B129" s="14"/>
      <c r="C129" s="14"/>
      <c r="D129" s="148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272"/>
      <c r="R129" s="153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/>
      <c r="AH129" s="272"/>
      <c r="AI129" s="272"/>
      <c r="AJ129" s="272"/>
    </row>
    <row r="130" ht="18.0" customHeight="1">
      <c r="A130" s="14"/>
      <c r="B130" s="14"/>
      <c r="C130" s="14"/>
      <c r="D130" s="148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272"/>
      <c r="R130" s="153"/>
      <c r="S130" s="272"/>
      <c r="T130" s="272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  <c r="AE130" s="272"/>
      <c r="AF130" s="272"/>
      <c r="AG130" s="272"/>
      <c r="AH130" s="272"/>
      <c r="AI130" s="272"/>
      <c r="AJ130" s="272"/>
    </row>
    <row r="131" ht="18.0" customHeight="1">
      <c r="A131" s="14"/>
      <c r="B131" s="14"/>
      <c r="C131" s="14"/>
      <c r="D131" s="148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272"/>
      <c r="R131" s="153"/>
      <c r="S131" s="272"/>
      <c r="T131" s="272"/>
      <c r="U131" s="272"/>
      <c r="V131" s="272"/>
      <c r="W131" s="272"/>
      <c r="X131" s="272"/>
      <c r="Y131" s="272"/>
      <c r="Z131" s="272"/>
      <c r="AA131" s="272"/>
      <c r="AB131" s="272"/>
      <c r="AC131" s="272"/>
      <c r="AD131" s="272"/>
      <c r="AE131" s="272"/>
      <c r="AF131" s="272"/>
      <c r="AG131" s="272"/>
      <c r="AH131" s="272"/>
      <c r="AI131" s="272"/>
      <c r="AJ131" s="272"/>
    </row>
    <row r="132" ht="18.0" customHeight="1">
      <c r="A132" s="14"/>
      <c r="B132" s="14"/>
      <c r="C132" s="14"/>
      <c r="D132" s="148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272"/>
      <c r="R132" s="153"/>
      <c r="S132" s="272"/>
      <c r="T132" s="272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F132" s="272"/>
      <c r="AG132" s="272"/>
      <c r="AH132" s="272"/>
      <c r="AI132" s="272"/>
      <c r="AJ132" s="272"/>
    </row>
    <row r="133" ht="18.0" customHeight="1">
      <c r="A133" s="14"/>
      <c r="B133" s="14"/>
      <c r="C133" s="14"/>
      <c r="D133" s="148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272"/>
      <c r="R133" s="153"/>
      <c r="S133" s="272"/>
      <c r="T133" s="272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/>
      <c r="AE133" s="272"/>
      <c r="AF133" s="272"/>
      <c r="AG133" s="272"/>
      <c r="AH133" s="272"/>
      <c r="AI133" s="272"/>
      <c r="AJ133" s="272"/>
    </row>
    <row r="134" ht="18.0" customHeight="1">
      <c r="A134" s="14"/>
      <c r="B134" s="14"/>
      <c r="C134" s="14"/>
      <c r="D134" s="148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272"/>
      <c r="R134" s="153"/>
      <c r="S134" s="272"/>
      <c r="T134" s="272"/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2"/>
      <c r="AE134" s="272"/>
      <c r="AF134" s="272"/>
      <c r="AG134" s="272"/>
      <c r="AH134" s="272"/>
      <c r="AI134" s="272"/>
      <c r="AJ134" s="272"/>
    </row>
    <row r="135" ht="18.0" customHeight="1">
      <c r="A135" s="14"/>
      <c r="B135" s="14"/>
      <c r="C135" s="14"/>
      <c r="D135" s="148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272"/>
      <c r="R135" s="153"/>
      <c r="S135" s="272"/>
      <c r="T135" s="272"/>
      <c r="U135" s="272"/>
      <c r="V135" s="272"/>
      <c r="W135" s="272"/>
      <c r="X135" s="272"/>
      <c r="Y135" s="272"/>
      <c r="Z135" s="272"/>
      <c r="AA135" s="272"/>
      <c r="AB135" s="272"/>
      <c r="AC135" s="272"/>
      <c r="AD135" s="272"/>
      <c r="AE135" s="272"/>
      <c r="AF135" s="272"/>
      <c r="AG135" s="272"/>
      <c r="AH135" s="272"/>
      <c r="AI135" s="272"/>
      <c r="AJ135" s="272"/>
    </row>
    <row r="136" ht="18.0" customHeight="1">
      <c r="A136" s="14"/>
      <c r="B136" s="14"/>
      <c r="C136" s="14"/>
      <c r="D136" s="148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272"/>
      <c r="R136" s="153"/>
      <c r="S136" s="272"/>
      <c r="T136" s="272"/>
      <c r="U136" s="272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F136" s="272"/>
      <c r="AG136" s="272"/>
      <c r="AH136" s="272"/>
      <c r="AI136" s="272"/>
      <c r="AJ136" s="272"/>
    </row>
    <row r="137" ht="18.0" customHeight="1">
      <c r="A137" s="14"/>
      <c r="B137" s="14"/>
      <c r="C137" s="14"/>
      <c r="D137" s="148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272"/>
      <c r="R137" s="153"/>
      <c r="S137" s="272"/>
      <c r="T137" s="272"/>
      <c r="U137" s="272"/>
      <c r="V137" s="27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</row>
    <row r="138" ht="18.0" customHeight="1">
      <c r="A138" s="14"/>
      <c r="B138" s="14"/>
      <c r="C138" s="14"/>
      <c r="D138" s="148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272"/>
      <c r="R138" s="153"/>
      <c r="S138" s="272"/>
      <c r="T138" s="272"/>
      <c r="U138" s="272"/>
      <c r="V138" s="272"/>
      <c r="W138" s="272"/>
      <c r="X138" s="272"/>
      <c r="Y138" s="272"/>
      <c r="Z138" s="272"/>
      <c r="AA138" s="272"/>
      <c r="AB138" s="272"/>
      <c r="AC138" s="272"/>
      <c r="AD138" s="272"/>
      <c r="AE138" s="272"/>
      <c r="AF138" s="272"/>
      <c r="AG138" s="272"/>
      <c r="AH138" s="272"/>
      <c r="AI138" s="272"/>
      <c r="AJ138" s="272"/>
    </row>
    <row r="139" ht="18.0" customHeight="1">
      <c r="A139" s="14"/>
      <c r="B139" s="14"/>
      <c r="C139" s="14"/>
      <c r="D139" s="148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272"/>
      <c r="R139" s="153"/>
      <c r="S139" s="272"/>
      <c r="T139" s="272"/>
      <c r="U139" s="272"/>
      <c r="V139" s="272"/>
      <c r="W139" s="272"/>
      <c r="X139" s="272"/>
      <c r="Y139" s="272"/>
      <c r="Z139" s="272"/>
      <c r="AA139" s="272"/>
      <c r="AB139" s="272"/>
      <c r="AC139" s="272"/>
      <c r="AD139" s="272"/>
      <c r="AE139" s="272"/>
      <c r="AF139" s="272"/>
      <c r="AG139" s="272"/>
      <c r="AH139" s="272"/>
      <c r="AI139" s="272"/>
      <c r="AJ139" s="272"/>
    </row>
    <row r="140" ht="18.0" customHeight="1">
      <c r="A140" s="14"/>
      <c r="B140" s="14"/>
      <c r="C140" s="14"/>
      <c r="D140" s="148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272"/>
      <c r="R140" s="153"/>
      <c r="S140" s="27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H140" s="272"/>
      <c r="AI140" s="272"/>
      <c r="AJ140" s="272"/>
    </row>
    <row r="141" ht="18.0" customHeight="1">
      <c r="A141" s="14"/>
      <c r="B141" s="14"/>
      <c r="C141" s="14"/>
      <c r="D141" s="148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272"/>
      <c r="R141" s="153"/>
      <c r="S141" s="272"/>
      <c r="T141" s="272"/>
      <c r="U141" s="272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H141" s="272"/>
      <c r="AI141" s="272"/>
      <c r="AJ141" s="272"/>
    </row>
    <row r="142" ht="18.0" customHeight="1">
      <c r="A142" s="14"/>
      <c r="B142" s="14"/>
      <c r="C142" s="14"/>
      <c r="D142" s="148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272"/>
      <c r="R142" s="153"/>
      <c r="S142" s="272"/>
      <c r="T142" s="272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  <c r="AE142" s="272"/>
      <c r="AF142" s="272"/>
      <c r="AG142" s="272"/>
      <c r="AH142" s="272"/>
      <c r="AI142" s="272"/>
      <c r="AJ142" s="272"/>
    </row>
    <row r="143" ht="18.0" customHeight="1">
      <c r="A143" s="14"/>
      <c r="B143" s="14"/>
      <c r="C143" s="14"/>
      <c r="D143" s="148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272"/>
      <c r="R143" s="153"/>
      <c r="S143" s="272"/>
      <c r="T143" s="272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  <c r="AE143" s="272"/>
      <c r="AF143" s="272"/>
      <c r="AG143" s="272"/>
      <c r="AH143" s="272"/>
      <c r="AI143" s="272"/>
      <c r="AJ143" s="272"/>
    </row>
    <row r="144" ht="18.0" customHeight="1">
      <c r="A144" s="14"/>
      <c r="B144" s="14"/>
      <c r="C144" s="14"/>
      <c r="D144" s="148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272"/>
      <c r="R144" s="153"/>
      <c r="S144" s="272"/>
      <c r="T144" s="272"/>
      <c r="U144" s="272"/>
      <c r="V144" s="272"/>
      <c r="W144" s="272"/>
      <c r="X144" s="272"/>
      <c r="Y144" s="272"/>
      <c r="Z144" s="272"/>
      <c r="AA144" s="272"/>
      <c r="AB144" s="272"/>
      <c r="AC144" s="272"/>
      <c r="AD144" s="272"/>
      <c r="AE144" s="272"/>
      <c r="AF144" s="272"/>
      <c r="AG144" s="272"/>
      <c r="AH144" s="272"/>
      <c r="AI144" s="272"/>
      <c r="AJ144" s="272"/>
    </row>
    <row r="145" ht="18.0" customHeight="1">
      <c r="A145" s="14"/>
      <c r="B145" s="14"/>
      <c r="C145" s="14"/>
      <c r="D145" s="148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272"/>
      <c r="R145" s="153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  <c r="AH145" s="272"/>
      <c r="AI145" s="272"/>
      <c r="AJ145" s="272"/>
    </row>
    <row r="146" ht="18.0" customHeight="1">
      <c r="A146" s="14"/>
      <c r="B146" s="14"/>
      <c r="C146" s="14"/>
      <c r="D146" s="148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272"/>
      <c r="R146" s="153"/>
      <c r="S146" s="272"/>
      <c r="T146" s="272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F146" s="272"/>
      <c r="AG146" s="272"/>
      <c r="AH146" s="272"/>
      <c r="AI146" s="272"/>
      <c r="AJ146" s="272"/>
    </row>
    <row r="147" ht="18.0" customHeight="1">
      <c r="A147" s="14"/>
      <c r="B147" s="14"/>
      <c r="C147" s="14"/>
      <c r="D147" s="148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272"/>
      <c r="R147" s="153"/>
      <c r="S147" s="272"/>
      <c r="T147" s="272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  <c r="AE147" s="272"/>
      <c r="AF147" s="272"/>
      <c r="AG147" s="272"/>
      <c r="AH147" s="272"/>
      <c r="AI147" s="272"/>
      <c r="AJ147" s="272"/>
    </row>
    <row r="148" ht="18.0" customHeight="1">
      <c r="A148" s="14"/>
      <c r="B148" s="14"/>
      <c r="C148" s="14"/>
      <c r="D148" s="148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272"/>
      <c r="R148" s="153"/>
      <c r="S148" s="272"/>
      <c r="T148" s="272"/>
      <c r="U148" s="272"/>
      <c r="V148" s="272"/>
      <c r="W148" s="272"/>
      <c r="X148" s="272"/>
      <c r="Y148" s="272"/>
      <c r="Z148" s="272"/>
      <c r="AA148" s="272"/>
      <c r="AB148" s="272"/>
      <c r="AC148" s="272"/>
      <c r="AD148" s="272"/>
      <c r="AE148" s="272"/>
      <c r="AF148" s="272"/>
      <c r="AG148" s="272"/>
      <c r="AH148" s="272"/>
      <c r="AI148" s="272"/>
      <c r="AJ148" s="272"/>
    </row>
    <row r="149" ht="18.0" customHeight="1">
      <c r="A149" s="14"/>
      <c r="B149" s="14"/>
      <c r="C149" s="14"/>
      <c r="D149" s="148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272"/>
      <c r="R149" s="153"/>
      <c r="S149" s="272"/>
      <c r="T149" s="272"/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/>
      <c r="AE149" s="272"/>
      <c r="AF149" s="272"/>
      <c r="AG149" s="272"/>
      <c r="AH149" s="272"/>
      <c r="AI149" s="272"/>
      <c r="AJ149" s="272"/>
    </row>
    <row r="150" ht="18.0" customHeight="1">
      <c r="A150" s="14"/>
      <c r="B150" s="14"/>
      <c r="C150" s="14"/>
      <c r="D150" s="148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272"/>
      <c r="R150" s="153"/>
      <c r="S150" s="272"/>
      <c r="T150" s="272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  <c r="AF150" s="272"/>
      <c r="AG150" s="272"/>
      <c r="AH150" s="272"/>
      <c r="AI150" s="272"/>
      <c r="AJ150" s="272"/>
    </row>
    <row r="151" ht="18.0" customHeight="1">
      <c r="A151" s="14"/>
      <c r="B151" s="14"/>
      <c r="C151" s="14"/>
      <c r="D151" s="148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272"/>
      <c r="R151" s="153"/>
      <c r="S151" s="272"/>
      <c r="T151" s="272"/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  <c r="AE151" s="272"/>
      <c r="AF151" s="272"/>
      <c r="AG151" s="272"/>
      <c r="AH151" s="272"/>
      <c r="AI151" s="272"/>
      <c r="AJ151" s="272"/>
    </row>
    <row r="152" ht="18.0" customHeight="1">
      <c r="A152" s="14"/>
      <c r="B152" s="14"/>
      <c r="C152" s="14"/>
      <c r="D152" s="148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272"/>
      <c r="R152" s="153"/>
      <c r="S152" s="272"/>
      <c r="T152" s="272"/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  <c r="AE152" s="272"/>
      <c r="AF152" s="272"/>
      <c r="AG152" s="272"/>
      <c r="AH152" s="272"/>
      <c r="AI152" s="272"/>
      <c r="AJ152" s="272"/>
    </row>
    <row r="153" ht="18.0" customHeight="1">
      <c r="A153" s="14"/>
      <c r="B153" s="14"/>
      <c r="C153" s="14"/>
      <c r="D153" s="148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272"/>
      <c r="R153" s="153"/>
      <c r="S153" s="272"/>
      <c r="T153" s="272"/>
      <c r="U153" s="272"/>
      <c r="V153" s="272"/>
      <c r="W153" s="272"/>
      <c r="X153" s="272"/>
      <c r="Y153" s="272"/>
      <c r="Z153" s="272"/>
      <c r="AA153" s="272"/>
      <c r="AB153" s="272"/>
      <c r="AC153" s="272"/>
      <c r="AD153" s="272"/>
      <c r="AE153" s="272"/>
      <c r="AF153" s="272"/>
      <c r="AG153" s="272"/>
      <c r="AH153" s="272"/>
      <c r="AI153" s="272"/>
      <c r="AJ153" s="272"/>
    </row>
    <row r="154" ht="18.0" customHeight="1">
      <c r="A154" s="14"/>
      <c r="B154" s="14"/>
      <c r="C154" s="14"/>
      <c r="D154" s="148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272"/>
      <c r="R154" s="153"/>
      <c r="S154" s="272"/>
      <c r="T154" s="272"/>
      <c r="U154" s="272"/>
      <c r="V154" s="272"/>
      <c r="W154" s="272"/>
      <c r="X154" s="272"/>
      <c r="Y154" s="272"/>
      <c r="Z154" s="272"/>
      <c r="AA154" s="272"/>
      <c r="AB154" s="272"/>
      <c r="AC154" s="272"/>
      <c r="AD154" s="272"/>
      <c r="AE154" s="272"/>
      <c r="AF154" s="272"/>
      <c r="AG154" s="272"/>
      <c r="AH154" s="272"/>
      <c r="AI154" s="272"/>
      <c r="AJ154" s="272"/>
    </row>
    <row r="155" ht="18.0" customHeight="1">
      <c r="A155" s="14"/>
      <c r="B155" s="14"/>
      <c r="C155" s="14"/>
      <c r="D155" s="148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272"/>
      <c r="R155" s="153"/>
      <c r="S155" s="272"/>
      <c r="T155" s="272"/>
      <c r="U155" s="272"/>
      <c r="V155" s="272"/>
      <c r="W155" s="272"/>
      <c r="X155" s="272"/>
      <c r="Y155" s="272"/>
      <c r="Z155" s="272"/>
      <c r="AA155" s="272"/>
      <c r="AB155" s="272"/>
      <c r="AC155" s="272"/>
      <c r="AD155" s="272"/>
      <c r="AE155" s="272"/>
      <c r="AF155" s="272"/>
      <c r="AG155" s="272"/>
      <c r="AH155" s="272"/>
      <c r="AI155" s="272"/>
      <c r="AJ155" s="272"/>
    </row>
    <row r="156" ht="18.0" customHeight="1">
      <c r="A156" s="14"/>
      <c r="B156" s="14"/>
      <c r="C156" s="14"/>
      <c r="D156" s="148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272"/>
      <c r="R156" s="153"/>
      <c r="S156" s="272"/>
      <c r="T156" s="272"/>
      <c r="U156" s="272"/>
      <c r="V156" s="272"/>
      <c r="W156" s="272"/>
      <c r="X156" s="272"/>
      <c r="Y156" s="272"/>
      <c r="Z156" s="272"/>
      <c r="AA156" s="272"/>
      <c r="AB156" s="272"/>
      <c r="AC156" s="272"/>
      <c r="AD156" s="272"/>
      <c r="AE156" s="272"/>
      <c r="AF156" s="272"/>
      <c r="AG156" s="272"/>
      <c r="AH156" s="272"/>
      <c r="AI156" s="272"/>
      <c r="AJ156" s="272"/>
    </row>
    <row r="157" ht="18.0" customHeight="1">
      <c r="A157" s="14"/>
      <c r="B157" s="14"/>
      <c r="C157" s="14"/>
      <c r="D157" s="148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272"/>
      <c r="R157" s="153"/>
      <c r="S157" s="272"/>
      <c r="T157" s="272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/>
      <c r="AH157" s="272"/>
      <c r="AI157" s="272"/>
      <c r="AJ157" s="272"/>
    </row>
    <row r="158" ht="18.0" customHeight="1">
      <c r="A158" s="14"/>
      <c r="B158" s="14"/>
      <c r="C158" s="14"/>
      <c r="D158" s="148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272"/>
      <c r="R158" s="153"/>
      <c r="S158" s="272"/>
      <c r="T158" s="272"/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2"/>
      <c r="AE158" s="272"/>
      <c r="AF158" s="272"/>
      <c r="AG158" s="272"/>
      <c r="AH158" s="272"/>
      <c r="AI158" s="272"/>
      <c r="AJ158" s="272"/>
    </row>
    <row r="159" ht="18.0" customHeight="1">
      <c r="A159" s="14"/>
      <c r="B159" s="14"/>
      <c r="C159" s="14"/>
      <c r="D159" s="148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272"/>
      <c r="R159" s="153"/>
      <c r="S159" s="272"/>
      <c r="T159" s="272"/>
      <c r="U159" s="272"/>
      <c r="V159" s="272"/>
      <c r="W159" s="272"/>
      <c r="X159" s="272"/>
      <c r="Y159" s="272"/>
      <c r="Z159" s="272"/>
      <c r="AA159" s="272"/>
      <c r="AB159" s="272"/>
      <c r="AC159" s="272"/>
      <c r="AD159" s="272"/>
      <c r="AE159" s="272"/>
      <c r="AF159" s="272"/>
      <c r="AG159" s="272"/>
      <c r="AH159" s="272"/>
      <c r="AI159" s="272"/>
      <c r="AJ159" s="272"/>
    </row>
    <row r="160" ht="18.0" customHeight="1">
      <c r="A160" s="14"/>
      <c r="B160" s="14"/>
      <c r="C160" s="14"/>
      <c r="D160" s="148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272"/>
      <c r="R160" s="153"/>
      <c r="S160" s="272"/>
      <c r="T160" s="272"/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F160" s="272"/>
      <c r="AG160" s="272"/>
      <c r="AH160" s="272"/>
      <c r="AI160" s="272"/>
      <c r="AJ160" s="272"/>
    </row>
    <row r="161" ht="18.0" customHeight="1">
      <c r="A161" s="14"/>
      <c r="B161" s="14"/>
      <c r="C161" s="14"/>
      <c r="D161" s="148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272"/>
      <c r="R161" s="153"/>
      <c r="S161" s="272"/>
      <c r="T161" s="272"/>
      <c r="U161" s="272"/>
      <c r="V161" s="272"/>
      <c r="W161" s="272"/>
      <c r="X161" s="272"/>
      <c r="Y161" s="272"/>
      <c r="Z161" s="272"/>
      <c r="AA161" s="272"/>
      <c r="AB161" s="272"/>
      <c r="AC161" s="272"/>
      <c r="AD161" s="272"/>
      <c r="AE161" s="272"/>
      <c r="AF161" s="272"/>
      <c r="AG161" s="272"/>
      <c r="AH161" s="272"/>
      <c r="AI161" s="272"/>
      <c r="AJ161" s="272"/>
    </row>
    <row r="162" ht="18.0" customHeight="1">
      <c r="A162" s="14"/>
      <c r="B162" s="14"/>
      <c r="C162" s="14"/>
      <c r="D162" s="148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272"/>
      <c r="R162" s="153"/>
      <c r="S162" s="272"/>
      <c r="T162" s="272"/>
      <c r="U162" s="272"/>
      <c r="V162" s="272"/>
      <c r="W162" s="272"/>
      <c r="X162" s="272"/>
      <c r="Y162" s="272"/>
      <c r="Z162" s="272"/>
      <c r="AA162" s="272"/>
      <c r="AB162" s="272"/>
      <c r="AC162" s="272"/>
      <c r="AD162" s="272"/>
      <c r="AE162" s="272"/>
      <c r="AF162" s="272"/>
      <c r="AG162" s="272"/>
      <c r="AH162" s="272"/>
      <c r="AI162" s="272"/>
      <c r="AJ162" s="272"/>
    </row>
    <row r="163" ht="18.0" customHeight="1">
      <c r="A163" s="14"/>
      <c r="B163" s="14"/>
      <c r="C163" s="14"/>
      <c r="D163" s="148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272"/>
      <c r="R163" s="153"/>
      <c r="S163" s="272"/>
      <c r="T163" s="272"/>
      <c r="U163" s="272"/>
      <c r="V163" s="272"/>
      <c r="W163" s="272"/>
      <c r="X163" s="272"/>
      <c r="Y163" s="272"/>
      <c r="Z163" s="272"/>
      <c r="AA163" s="272"/>
      <c r="AB163" s="272"/>
      <c r="AC163" s="272"/>
      <c r="AD163" s="272"/>
      <c r="AE163" s="272"/>
      <c r="AF163" s="272"/>
      <c r="AG163" s="272"/>
      <c r="AH163" s="272"/>
      <c r="AI163" s="272"/>
      <c r="AJ163" s="272"/>
    </row>
    <row r="164" ht="18.0" customHeight="1">
      <c r="A164" s="14"/>
      <c r="B164" s="14"/>
      <c r="C164" s="14"/>
      <c r="D164" s="148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272"/>
      <c r="R164" s="153"/>
      <c r="S164" s="272"/>
      <c r="T164" s="272"/>
      <c r="U164" s="272"/>
      <c r="V164" s="272"/>
      <c r="W164" s="272"/>
      <c r="X164" s="272"/>
      <c r="Y164" s="272"/>
      <c r="Z164" s="272"/>
      <c r="AA164" s="272"/>
      <c r="AB164" s="272"/>
      <c r="AC164" s="272"/>
      <c r="AD164" s="272"/>
      <c r="AE164" s="272"/>
      <c r="AF164" s="272"/>
      <c r="AG164" s="272"/>
      <c r="AH164" s="272"/>
      <c r="AI164" s="272"/>
      <c r="AJ164" s="272"/>
    </row>
    <row r="165" ht="18.0" customHeight="1">
      <c r="A165" s="14"/>
      <c r="B165" s="14"/>
      <c r="C165" s="14"/>
      <c r="D165" s="148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272"/>
      <c r="R165" s="153"/>
      <c r="S165" s="272"/>
      <c r="T165" s="272"/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2"/>
      <c r="AE165" s="272"/>
      <c r="AF165" s="272"/>
      <c r="AG165" s="272"/>
      <c r="AH165" s="272"/>
      <c r="AI165" s="272"/>
      <c r="AJ165" s="272"/>
    </row>
    <row r="166" ht="18.0" customHeight="1">
      <c r="A166" s="14"/>
      <c r="B166" s="14"/>
      <c r="C166" s="14"/>
      <c r="D166" s="148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272"/>
      <c r="R166" s="153"/>
      <c r="S166" s="272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272"/>
      <c r="AG166" s="272"/>
      <c r="AH166" s="272"/>
      <c r="AI166" s="272"/>
      <c r="AJ166" s="272"/>
    </row>
    <row r="167" ht="18.0" customHeight="1">
      <c r="A167" s="14"/>
      <c r="B167" s="14"/>
      <c r="C167" s="14"/>
      <c r="D167" s="148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272"/>
      <c r="R167" s="153"/>
      <c r="S167" s="272"/>
      <c r="T167" s="272"/>
      <c r="U167" s="272"/>
      <c r="V167" s="272"/>
      <c r="W167" s="272"/>
      <c r="X167" s="272"/>
      <c r="Y167" s="272"/>
      <c r="Z167" s="272"/>
      <c r="AA167" s="272"/>
      <c r="AB167" s="272"/>
      <c r="AC167" s="272"/>
      <c r="AD167" s="272"/>
      <c r="AE167" s="272"/>
      <c r="AF167" s="272"/>
      <c r="AG167" s="272"/>
      <c r="AH167" s="272"/>
      <c r="AI167" s="272"/>
      <c r="AJ167" s="272"/>
    </row>
    <row r="168" ht="18.0" customHeight="1">
      <c r="A168" s="14"/>
      <c r="B168" s="14"/>
      <c r="C168" s="14"/>
      <c r="D168" s="148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272"/>
      <c r="R168" s="153"/>
      <c r="S168" s="272"/>
      <c r="T168" s="272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2"/>
      <c r="AG168" s="272"/>
      <c r="AH168" s="272"/>
      <c r="AI168" s="272"/>
      <c r="AJ168" s="272"/>
    </row>
    <row r="169" ht="18.0" customHeight="1">
      <c r="A169" s="14"/>
      <c r="B169" s="14"/>
      <c r="C169" s="14"/>
      <c r="D169" s="148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272"/>
      <c r="R169" s="153"/>
      <c r="S169" s="272"/>
      <c r="T169" s="272"/>
      <c r="U169" s="272"/>
      <c r="V169" s="272"/>
      <c r="W169" s="272"/>
      <c r="X169" s="272"/>
      <c r="Y169" s="272"/>
      <c r="Z169" s="272"/>
      <c r="AA169" s="272"/>
      <c r="AB169" s="272"/>
      <c r="AC169" s="272"/>
      <c r="AD169" s="272"/>
      <c r="AE169" s="272"/>
      <c r="AF169" s="272"/>
      <c r="AG169" s="272"/>
      <c r="AH169" s="272"/>
      <c r="AI169" s="272"/>
      <c r="AJ169" s="272"/>
    </row>
    <row r="170" ht="18.0" customHeight="1">
      <c r="A170" s="14"/>
      <c r="B170" s="14"/>
      <c r="C170" s="14"/>
      <c r="D170" s="148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272"/>
      <c r="R170" s="153"/>
      <c r="S170" s="272"/>
      <c r="T170" s="272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2"/>
      <c r="AE170" s="272"/>
      <c r="AF170" s="272"/>
      <c r="AG170" s="272"/>
      <c r="AH170" s="272"/>
      <c r="AI170" s="272"/>
      <c r="AJ170" s="272"/>
    </row>
    <row r="171" ht="18.0" customHeight="1">
      <c r="A171" s="14"/>
      <c r="B171" s="14"/>
      <c r="C171" s="14"/>
      <c r="D171" s="148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272"/>
      <c r="R171" s="153"/>
      <c r="S171" s="272"/>
      <c r="T171" s="272"/>
      <c r="U171" s="272"/>
      <c r="V171" s="272"/>
      <c r="W171" s="272"/>
      <c r="X171" s="272"/>
      <c r="Y171" s="272"/>
      <c r="Z171" s="272"/>
      <c r="AA171" s="272"/>
      <c r="AB171" s="272"/>
      <c r="AC171" s="272"/>
      <c r="AD171" s="272"/>
      <c r="AE171" s="272"/>
      <c r="AF171" s="272"/>
      <c r="AG171" s="272"/>
      <c r="AH171" s="272"/>
      <c r="AI171" s="272"/>
      <c r="AJ171" s="272"/>
    </row>
    <row r="172" ht="18.0" customHeight="1">
      <c r="A172" s="14"/>
      <c r="B172" s="14"/>
      <c r="C172" s="14"/>
      <c r="D172" s="148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272"/>
      <c r="R172" s="153"/>
      <c r="S172" s="272"/>
      <c r="T172" s="272"/>
      <c r="U172" s="272"/>
      <c r="V172" s="272"/>
      <c r="W172" s="272"/>
      <c r="X172" s="272"/>
      <c r="Y172" s="272"/>
      <c r="Z172" s="272"/>
      <c r="AA172" s="272"/>
      <c r="AB172" s="272"/>
      <c r="AC172" s="272"/>
      <c r="AD172" s="272"/>
      <c r="AE172" s="272"/>
      <c r="AF172" s="272"/>
      <c r="AG172" s="272"/>
      <c r="AH172" s="272"/>
      <c r="AI172" s="272"/>
      <c r="AJ172" s="272"/>
    </row>
    <row r="173" ht="18.0" customHeight="1">
      <c r="A173" s="14"/>
      <c r="B173" s="14"/>
      <c r="C173" s="14"/>
      <c r="D173" s="148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272"/>
      <c r="R173" s="153"/>
      <c r="S173" s="272"/>
      <c r="T173" s="272"/>
      <c r="U173" s="272"/>
      <c r="V173" s="272"/>
      <c r="W173" s="272"/>
      <c r="X173" s="272"/>
      <c r="Y173" s="272"/>
      <c r="Z173" s="272"/>
      <c r="AA173" s="272"/>
      <c r="AB173" s="272"/>
      <c r="AC173" s="272"/>
      <c r="AD173" s="272"/>
      <c r="AE173" s="272"/>
      <c r="AF173" s="272"/>
      <c r="AG173" s="272"/>
      <c r="AH173" s="272"/>
      <c r="AI173" s="272"/>
      <c r="AJ173" s="272"/>
    </row>
    <row r="174" ht="18.0" customHeight="1">
      <c r="A174" s="14"/>
      <c r="B174" s="14"/>
      <c r="C174" s="14"/>
      <c r="D174" s="148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272"/>
      <c r="R174" s="153"/>
      <c r="S174" s="272"/>
      <c r="T174" s="272"/>
      <c r="U174" s="272"/>
      <c r="V174" s="272"/>
      <c r="W174" s="272"/>
      <c r="X174" s="272"/>
      <c r="Y174" s="272"/>
      <c r="Z174" s="272"/>
      <c r="AA174" s="272"/>
      <c r="AB174" s="272"/>
      <c r="AC174" s="272"/>
      <c r="AD174" s="272"/>
      <c r="AE174" s="272"/>
      <c r="AF174" s="272"/>
      <c r="AG174" s="272"/>
      <c r="AH174" s="272"/>
      <c r="AI174" s="272"/>
      <c r="AJ174" s="272"/>
    </row>
    <row r="175" ht="18.0" customHeight="1">
      <c r="A175" s="14"/>
      <c r="B175" s="14"/>
      <c r="C175" s="14"/>
      <c r="D175" s="148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272"/>
      <c r="R175" s="153"/>
      <c r="S175" s="272"/>
      <c r="T175" s="272"/>
      <c r="U175" s="272"/>
      <c r="V175" s="272"/>
      <c r="W175" s="272"/>
      <c r="X175" s="272"/>
      <c r="Y175" s="272"/>
      <c r="Z175" s="272"/>
      <c r="AA175" s="272"/>
      <c r="AB175" s="272"/>
      <c r="AC175" s="272"/>
      <c r="AD175" s="272"/>
      <c r="AE175" s="272"/>
      <c r="AF175" s="272"/>
      <c r="AG175" s="272"/>
      <c r="AH175" s="272"/>
      <c r="AI175" s="272"/>
      <c r="AJ175" s="272"/>
    </row>
    <row r="176" ht="18.0" customHeight="1">
      <c r="A176" s="14"/>
      <c r="B176" s="14"/>
      <c r="C176" s="14"/>
      <c r="D176" s="148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272"/>
      <c r="R176" s="153"/>
      <c r="S176" s="272"/>
      <c r="T176" s="272"/>
      <c r="U176" s="272"/>
      <c r="V176" s="272"/>
      <c r="W176" s="272"/>
      <c r="X176" s="272"/>
      <c r="Y176" s="272"/>
      <c r="Z176" s="272"/>
      <c r="AA176" s="272"/>
      <c r="AB176" s="272"/>
      <c r="AC176" s="272"/>
      <c r="AD176" s="272"/>
      <c r="AE176" s="272"/>
      <c r="AF176" s="272"/>
      <c r="AG176" s="272"/>
      <c r="AH176" s="272"/>
      <c r="AI176" s="272"/>
      <c r="AJ176" s="272"/>
    </row>
    <row r="177" ht="18.0" customHeight="1">
      <c r="A177" s="14"/>
      <c r="B177" s="14"/>
      <c r="C177" s="14"/>
      <c r="D177" s="148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272"/>
      <c r="R177" s="153"/>
      <c r="S177" s="272"/>
      <c r="T177" s="272"/>
      <c r="U177" s="272"/>
      <c r="V177" s="272"/>
      <c r="W177" s="272"/>
      <c r="X177" s="272"/>
      <c r="Y177" s="272"/>
      <c r="Z177" s="272"/>
      <c r="AA177" s="272"/>
      <c r="AB177" s="272"/>
      <c r="AC177" s="272"/>
      <c r="AD177" s="272"/>
      <c r="AE177" s="272"/>
      <c r="AF177" s="272"/>
      <c r="AG177" s="272"/>
      <c r="AH177" s="272"/>
      <c r="AI177" s="272"/>
      <c r="AJ177" s="272"/>
    </row>
    <row r="178" ht="18.0" customHeight="1">
      <c r="A178" s="14"/>
      <c r="B178" s="14"/>
      <c r="C178" s="14"/>
      <c r="D178" s="148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272"/>
      <c r="R178" s="153"/>
      <c r="S178" s="272"/>
      <c r="T178" s="272"/>
      <c r="U178" s="272"/>
      <c r="V178" s="272"/>
      <c r="W178" s="272"/>
      <c r="X178" s="272"/>
      <c r="Y178" s="272"/>
      <c r="Z178" s="272"/>
      <c r="AA178" s="272"/>
      <c r="AB178" s="272"/>
      <c r="AC178" s="272"/>
      <c r="AD178" s="272"/>
      <c r="AE178" s="272"/>
      <c r="AF178" s="272"/>
      <c r="AG178" s="272"/>
      <c r="AH178" s="272"/>
      <c r="AI178" s="272"/>
      <c r="AJ178" s="272"/>
    </row>
    <row r="179" ht="18.0" customHeight="1">
      <c r="A179" s="14"/>
      <c r="B179" s="14"/>
      <c r="C179" s="14"/>
      <c r="D179" s="148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272"/>
      <c r="R179" s="153"/>
      <c r="S179" s="272"/>
      <c r="T179" s="272"/>
      <c r="U179" s="272"/>
      <c r="V179" s="272"/>
      <c r="W179" s="272"/>
      <c r="X179" s="272"/>
      <c r="Y179" s="272"/>
      <c r="Z179" s="272"/>
      <c r="AA179" s="272"/>
      <c r="AB179" s="272"/>
      <c r="AC179" s="272"/>
      <c r="AD179" s="272"/>
      <c r="AE179" s="272"/>
      <c r="AF179" s="272"/>
      <c r="AG179" s="272"/>
      <c r="AH179" s="272"/>
      <c r="AI179" s="272"/>
      <c r="AJ179" s="272"/>
    </row>
    <row r="180" ht="18.0" customHeight="1">
      <c r="A180" s="14"/>
      <c r="B180" s="14"/>
      <c r="C180" s="14"/>
      <c r="D180" s="148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272"/>
      <c r="R180" s="153"/>
      <c r="S180" s="272"/>
      <c r="T180" s="272"/>
      <c r="U180" s="272"/>
      <c r="V180" s="272"/>
      <c r="W180" s="272"/>
      <c r="X180" s="272"/>
      <c r="Y180" s="272"/>
      <c r="Z180" s="272"/>
      <c r="AA180" s="272"/>
      <c r="AB180" s="272"/>
      <c r="AC180" s="272"/>
      <c r="AD180" s="272"/>
      <c r="AE180" s="272"/>
      <c r="AF180" s="272"/>
      <c r="AG180" s="272"/>
      <c r="AH180" s="272"/>
      <c r="AI180" s="272"/>
      <c r="AJ180" s="272"/>
    </row>
    <row r="181" ht="18.0" customHeight="1">
      <c r="A181" s="14"/>
      <c r="B181" s="14"/>
      <c r="C181" s="14"/>
      <c r="D181" s="148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272"/>
      <c r="R181" s="153"/>
      <c r="S181" s="272"/>
      <c r="T181" s="272"/>
      <c r="U181" s="272"/>
      <c r="V181" s="272"/>
      <c r="W181" s="272"/>
      <c r="X181" s="272"/>
      <c r="Y181" s="272"/>
      <c r="Z181" s="272"/>
      <c r="AA181" s="272"/>
      <c r="AB181" s="272"/>
      <c r="AC181" s="272"/>
      <c r="AD181" s="272"/>
      <c r="AE181" s="272"/>
      <c r="AF181" s="272"/>
      <c r="AG181" s="272"/>
      <c r="AH181" s="272"/>
      <c r="AI181" s="272"/>
      <c r="AJ181" s="272"/>
    </row>
    <row r="182" ht="18.0" customHeight="1">
      <c r="A182" s="14"/>
      <c r="B182" s="14"/>
      <c r="C182" s="14"/>
      <c r="D182" s="148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272"/>
      <c r="R182" s="153"/>
      <c r="S182" s="272"/>
      <c r="T182" s="272"/>
      <c r="U182" s="272"/>
      <c r="V182" s="272"/>
      <c r="W182" s="272"/>
      <c r="X182" s="272"/>
      <c r="Y182" s="272"/>
      <c r="Z182" s="272"/>
      <c r="AA182" s="272"/>
      <c r="AB182" s="272"/>
      <c r="AC182" s="272"/>
      <c r="AD182" s="272"/>
      <c r="AE182" s="272"/>
      <c r="AF182" s="272"/>
      <c r="AG182" s="272"/>
      <c r="AH182" s="272"/>
      <c r="AI182" s="272"/>
      <c r="AJ182" s="272"/>
    </row>
    <row r="183" ht="18.0" customHeight="1">
      <c r="A183" s="14"/>
      <c r="B183" s="14"/>
      <c r="C183" s="14"/>
      <c r="D183" s="148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272"/>
      <c r="R183" s="153"/>
      <c r="S183" s="272"/>
      <c r="T183" s="272"/>
      <c r="U183" s="272"/>
      <c r="V183" s="272"/>
      <c r="W183" s="272"/>
      <c r="X183" s="272"/>
      <c r="Y183" s="272"/>
      <c r="Z183" s="272"/>
      <c r="AA183" s="272"/>
      <c r="AB183" s="272"/>
      <c r="AC183" s="272"/>
      <c r="AD183" s="272"/>
      <c r="AE183" s="272"/>
      <c r="AF183" s="272"/>
      <c r="AG183" s="272"/>
      <c r="AH183" s="272"/>
      <c r="AI183" s="272"/>
      <c r="AJ183" s="272"/>
    </row>
    <row r="184" ht="18.0" customHeight="1">
      <c r="A184" s="14"/>
      <c r="B184" s="14"/>
      <c r="C184" s="14"/>
      <c r="D184" s="148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272"/>
      <c r="R184" s="153"/>
      <c r="S184" s="272"/>
      <c r="T184" s="272"/>
      <c r="U184" s="272"/>
      <c r="V184" s="272"/>
      <c r="W184" s="272"/>
      <c r="X184" s="272"/>
      <c r="Y184" s="272"/>
      <c r="Z184" s="272"/>
      <c r="AA184" s="272"/>
      <c r="AB184" s="272"/>
      <c r="AC184" s="272"/>
      <c r="AD184" s="272"/>
      <c r="AE184" s="272"/>
      <c r="AF184" s="272"/>
      <c r="AG184" s="272"/>
      <c r="AH184" s="272"/>
      <c r="AI184" s="272"/>
      <c r="AJ184" s="272"/>
    </row>
    <row r="185" ht="18.0" customHeight="1">
      <c r="A185" s="14"/>
      <c r="B185" s="14"/>
      <c r="C185" s="14"/>
      <c r="D185" s="148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272"/>
      <c r="R185" s="153"/>
      <c r="S185" s="272"/>
      <c r="T185" s="272"/>
      <c r="U185" s="272"/>
      <c r="V185" s="272"/>
      <c r="W185" s="272"/>
      <c r="X185" s="272"/>
      <c r="Y185" s="272"/>
      <c r="Z185" s="272"/>
      <c r="AA185" s="272"/>
      <c r="AB185" s="272"/>
      <c r="AC185" s="272"/>
      <c r="AD185" s="272"/>
      <c r="AE185" s="272"/>
      <c r="AF185" s="272"/>
      <c r="AG185" s="272"/>
      <c r="AH185" s="272"/>
      <c r="AI185" s="272"/>
      <c r="AJ185" s="272"/>
    </row>
    <row r="186" ht="18.0" customHeight="1">
      <c r="A186" s="14"/>
      <c r="B186" s="14"/>
      <c r="C186" s="14"/>
      <c r="D186" s="148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272"/>
      <c r="R186" s="153"/>
      <c r="S186" s="272"/>
      <c r="T186" s="272"/>
      <c r="U186" s="272"/>
      <c r="V186" s="272"/>
      <c r="W186" s="272"/>
      <c r="X186" s="272"/>
      <c r="Y186" s="272"/>
      <c r="Z186" s="272"/>
      <c r="AA186" s="272"/>
      <c r="AB186" s="272"/>
      <c r="AC186" s="272"/>
      <c r="AD186" s="272"/>
      <c r="AE186" s="272"/>
      <c r="AF186" s="272"/>
      <c r="AG186" s="272"/>
      <c r="AH186" s="272"/>
      <c r="AI186" s="272"/>
      <c r="AJ186" s="272"/>
    </row>
    <row r="187" ht="18.0" customHeight="1">
      <c r="A187" s="14"/>
      <c r="B187" s="14"/>
      <c r="C187" s="14"/>
      <c r="D187" s="148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272"/>
      <c r="R187" s="153"/>
      <c r="S187" s="272"/>
      <c r="T187" s="272"/>
      <c r="U187" s="272"/>
      <c r="V187" s="272"/>
      <c r="W187" s="272"/>
      <c r="X187" s="272"/>
      <c r="Y187" s="272"/>
      <c r="Z187" s="272"/>
      <c r="AA187" s="272"/>
      <c r="AB187" s="272"/>
      <c r="AC187" s="272"/>
      <c r="AD187" s="272"/>
      <c r="AE187" s="272"/>
      <c r="AF187" s="272"/>
      <c r="AG187" s="272"/>
      <c r="AH187" s="272"/>
      <c r="AI187" s="272"/>
      <c r="AJ187" s="272"/>
    </row>
    <row r="188" ht="18.0" customHeight="1">
      <c r="A188" s="14"/>
      <c r="B188" s="14"/>
      <c r="C188" s="14"/>
      <c r="D188" s="148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272"/>
      <c r="R188" s="153"/>
      <c r="S188" s="272"/>
      <c r="T188" s="272"/>
      <c r="U188" s="272"/>
      <c r="V188" s="272"/>
      <c r="W188" s="272"/>
      <c r="X188" s="272"/>
      <c r="Y188" s="272"/>
      <c r="Z188" s="272"/>
      <c r="AA188" s="272"/>
      <c r="AB188" s="272"/>
      <c r="AC188" s="272"/>
      <c r="AD188" s="272"/>
      <c r="AE188" s="272"/>
      <c r="AF188" s="272"/>
      <c r="AG188" s="272"/>
      <c r="AH188" s="272"/>
      <c r="AI188" s="272"/>
      <c r="AJ188" s="272"/>
    </row>
    <row r="189" ht="18.0" customHeight="1">
      <c r="A189" s="14"/>
      <c r="B189" s="14"/>
      <c r="C189" s="14"/>
      <c r="D189" s="148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272"/>
      <c r="R189" s="153"/>
      <c r="S189" s="272"/>
      <c r="T189" s="272"/>
      <c r="U189" s="272"/>
      <c r="V189" s="272"/>
      <c r="W189" s="272"/>
      <c r="X189" s="272"/>
      <c r="Y189" s="272"/>
      <c r="Z189" s="272"/>
      <c r="AA189" s="272"/>
      <c r="AB189" s="272"/>
      <c r="AC189" s="272"/>
      <c r="AD189" s="272"/>
      <c r="AE189" s="272"/>
      <c r="AF189" s="272"/>
      <c r="AG189" s="272"/>
      <c r="AH189" s="272"/>
      <c r="AI189" s="272"/>
      <c r="AJ189" s="272"/>
    </row>
    <row r="190" ht="18.0" customHeight="1">
      <c r="A190" s="14"/>
      <c r="B190" s="14"/>
      <c r="C190" s="14"/>
      <c r="D190" s="148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272"/>
      <c r="R190" s="153"/>
      <c r="S190" s="272"/>
      <c r="T190" s="272"/>
      <c r="U190" s="272"/>
      <c r="V190" s="272"/>
      <c r="W190" s="272"/>
      <c r="X190" s="272"/>
      <c r="Y190" s="272"/>
      <c r="Z190" s="272"/>
      <c r="AA190" s="272"/>
      <c r="AB190" s="272"/>
      <c r="AC190" s="272"/>
      <c r="AD190" s="272"/>
      <c r="AE190" s="272"/>
      <c r="AF190" s="272"/>
      <c r="AG190" s="272"/>
      <c r="AH190" s="272"/>
      <c r="AI190" s="272"/>
      <c r="AJ190" s="272"/>
    </row>
    <row r="191" ht="18.0" customHeight="1">
      <c r="A191" s="14"/>
      <c r="B191" s="14"/>
      <c r="C191" s="14"/>
      <c r="D191" s="148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272"/>
      <c r="R191" s="153"/>
      <c r="S191" s="272"/>
      <c r="T191" s="272"/>
      <c r="U191" s="272"/>
      <c r="V191" s="272"/>
      <c r="W191" s="272"/>
      <c r="X191" s="272"/>
      <c r="Y191" s="272"/>
      <c r="Z191" s="272"/>
      <c r="AA191" s="272"/>
      <c r="AB191" s="272"/>
      <c r="AC191" s="272"/>
      <c r="AD191" s="272"/>
      <c r="AE191" s="272"/>
      <c r="AF191" s="272"/>
      <c r="AG191" s="272"/>
      <c r="AH191" s="272"/>
      <c r="AI191" s="272"/>
      <c r="AJ191" s="272"/>
    </row>
    <row r="192" ht="18.0" customHeight="1">
      <c r="A192" s="14"/>
      <c r="B192" s="14"/>
      <c r="C192" s="14"/>
      <c r="D192" s="148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272"/>
      <c r="R192" s="153"/>
      <c r="S192" s="272"/>
      <c r="T192" s="272"/>
      <c r="U192" s="272"/>
      <c r="V192" s="272"/>
      <c r="W192" s="272"/>
      <c r="X192" s="272"/>
      <c r="Y192" s="272"/>
      <c r="Z192" s="272"/>
      <c r="AA192" s="272"/>
      <c r="AB192" s="272"/>
      <c r="AC192" s="272"/>
      <c r="AD192" s="272"/>
      <c r="AE192" s="272"/>
      <c r="AF192" s="272"/>
      <c r="AG192" s="272"/>
      <c r="AH192" s="272"/>
      <c r="AI192" s="272"/>
      <c r="AJ192" s="272"/>
    </row>
    <row r="193" ht="18.0" customHeight="1">
      <c r="A193" s="14"/>
      <c r="B193" s="14"/>
      <c r="C193" s="14"/>
      <c r="D193" s="148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272"/>
      <c r="R193" s="153"/>
      <c r="S193" s="272"/>
      <c r="T193" s="272"/>
      <c r="U193" s="272"/>
      <c r="V193" s="272"/>
      <c r="W193" s="272"/>
      <c r="X193" s="272"/>
      <c r="Y193" s="272"/>
      <c r="Z193" s="272"/>
      <c r="AA193" s="272"/>
      <c r="AB193" s="272"/>
      <c r="AC193" s="272"/>
      <c r="AD193" s="272"/>
      <c r="AE193" s="272"/>
      <c r="AF193" s="272"/>
      <c r="AG193" s="272"/>
      <c r="AH193" s="272"/>
      <c r="AI193" s="272"/>
      <c r="AJ193" s="272"/>
    </row>
    <row r="194" ht="18.0" customHeight="1">
      <c r="A194" s="14"/>
      <c r="B194" s="14"/>
      <c r="C194" s="14"/>
      <c r="D194" s="148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272"/>
      <c r="R194" s="153"/>
      <c r="S194" s="272"/>
      <c r="T194" s="272"/>
      <c r="U194" s="272"/>
      <c r="V194" s="272"/>
      <c r="W194" s="272"/>
      <c r="X194" s="272"/>
      <c r="Y194" s="272"/>
      <c r="Z194" s="272"/>
      <c r="AA194" s="272"/>
      <c r="AB194" s="272"/>
      <c r="AC194" s="272"/>
      <c r="AD194" s="272"/>
      <c r="AE194" s="272"/>
      <c r="AF194" s="272"/>
      <c r="AG194" s="272"/>
      <c r="AH194" s="272"/>
      <c r="AI194" s="272"/>
      <c r="AJ194" s="272"/>
    </row>
    <row r="195" ht="18.0" customHeight="1">
      <c r="A195" s="14"/>
      <c r="B195" s="14"/>
      <c r="C195" s="14"/>
      <c r="D195" s="148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272"/>
      <c r="R195" s="153"/>
      <c r="S195" s="272"/>
      <c r="T195" s="272"/>
      <c r="U195" s="272"/>
      <c r="V195" s="272"/>
      <c r="W195" s="272"/>
      <c r="X195" s="272"/>
      <c r="Y195" s="272"/>
      <c r="Z195" s="272"/>
      <c r="AA195" s="272"/>
      <c r="AB195" s="272"/>
      <c r="AC195" s="272"/>
      <c r="AD195" s="272"/>
      <c r="AE195" s="272"/>
      <c r="AF195" s="272"/>
      <c r="AG195" s="272"/>
      <c r="AH195" s="272"/>
      <c r="AI195" s="272"/>
      <c r="AJ195" s="272"/>
    </row>
    <row r="196" ht="18.0" customHeight="1">
      <c r="A196" s="14"/>
      <c r="B196" s="14"/>
      <c r="C196" s="14"/>
      <c r="D196" s="148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272"/>
      <c r="R196" s="153"/>
      <c r="S196" s="272"/>
      <c r="T196" s="272"/>
      <c r="U196" s="272"/>
      <c r="V196" s="272"/>
      <c r="W196" s="272"/>
      <c r="X196" s="272"/>
      <c r="Y196" s="272"/>
      <c r="Z196" s="272"/>
      <c r="AA196" s="272"/>
      <c r="AB196" s="272"/>
      <c r="AC196" s="272"/>
      <c r="AD196" s="272"/>
      <c r="AE196" s="272"/>
      <c r="AF196" s="272"/>
      <c r="AG196" s="272"/>
      <c r="AH196" s="272"/>
      <c r="AI196" s="272"/>
      <c r="AJ196" s="272"/>
    </row>
    <row r="197" ht="18.0" customHeight="1">
      <c r="A197" s="14"/>
      <c r="B197" s="14"/>
      <c r="C197" s="14"/>
      <c r="D197" s="148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272"/>
      <c r="R197" s="153"/>
      <c r="S197" s="272"/>
      <c r="T197" s="272"/>
      <c r="U197" s="272"/>
      <c r="V197" s="272"/>
      <c r="W197" s="272"/>
      <c r="X197" s="272"/>
      <c r="Y197" s="272"/>
      <c r="Z197" s="272"/>
      <c r="AA197" s="272"/>
      <c r="AB197" s="272"/>
      <c r="AC197" s="272"/>
      <c r="AD197" s="272"/>
      <c r="AE197" s="272"/>
      <c r="AF197" s="272"/>
      <c r="AG197" s="272"/>
      <c r="AH197" s="272"/>
      <c r="AI197" s="272"/>
      <c r="AJ197" s="272"/>
    </row>
    <row r="198" ht="18.0" customHeight="1">
      <c r="A198" s="14"/>
      <c r="B198" s="14"/>
      <c r="C198" s="14"/>
      <c r="D198" s="148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272"/>
      <c r="R198" s="153"/>
      <c r="S198" s="272"/>
      <c r="T198" s="272"/>
      <c r="U198" s="272"/>
      <c r="V198" s="272"/>
      <c r="W198" s="272"/>
      <c r="X198" s="272"/>
      <c r="Y198" s="272"/>
      <c r="Z198" s="272"/>
      <c r="AA198" s="272"/>
      <c r="AB198" s="272"/>
      <c r="AC198" s="272"/>
      <c r="AD198" s="272"/>
      <c r="AE198" s="272"/>
      <c r="AF198" s="272"/>
      <c r="AG198" s="272"/>
      <c r="AH198" s="272"/>
      <c r="AI198" s="272"/>
      <c r="AJ198" s="272"/>
    </row>
    <row r="199" ht="18.0" customHeight="1">
      <c r="A199" s="14"/>
      <c r="B199" s="14"/>
      <c r="C199" s="14"/>
      <c r="D199" s="148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272"/>
      <c r="R199" s="153"/>
      <c r="S199" s="272"/>
      <c r="T199" s="272"/>
      <c r="U199" s="272"/>
      <c r="V199" s="272"/>
      <c r="W199" s="272"/>
      <c r="X199" s="272"/>
      <c r="Y199" s="272"/>
      <c r="Z199" s="272"/>
      <c r="AA199" s="272"/>
      <c r="AB199" s="272"/>
      <c r="AC199" s="272"/>
      <c r="AD199" s="272"/>
      <c r="AE199" s="272"/>
      <c r="AF199" s="272"/>
      <c r="AG199" s="272"/>
      <c r="AH199" s="272"/>
      <c r="AI199" s="272"/>
      <c r="AJ199" s="272"/>
    </row>
    <row r="200" ht="18.0" customHeight="1">
      <c r="A200" s="14"/>
      <c r="B200" s="14"/>
      <c r="C200" s="14"/>
      <c r="D200" s="148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272"/>
      <c r="R200" s="153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</row>
    <row r="201" ht="18.0" customHeight="1">
      <c r="A201" s="14"/>
      <c r="B201" s="14"/>
      <c r="C201" s="14"/>
      <c r="D201" s="148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272"/>
      <c r="R201" s="153"/>
      <c r="S201" s="272"/>
      <c r="T201" s="272"/>
      <c r="U201" s="272"/>
      <c r="V201" s="272"/>
      <c r="W201" s="272"/>
      <c r="X201" s="272"/>
      <c r="Y201" s="272"/>
      <c r="Z201" s="272"/>
      <c r="AA201" s="272"/>
      <c r="AB201" s="272"/>
      <c r="AC201" s="272"/>
      <c r="AD201" s="272"/>
      <c r="AE201" s="272"/>
      <c r="AF201" s="272"/>
      <c r="AG201" s="272"/>
      <c r="AH201" s="272"/>
      <c r="AI201" s="272"/>
      <c r="AJ201" s="272"/>
    </row>
    <row r="202" ht="18.0" customHeight="1">
      <c r="A202" s="14"/>
      <c r="B202" s="14"/>
      <c r="C202" s="14"/>
      <c r="D202" s="148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272"/>
      <c r="R202" s="153"/>
      <c r="S202" s="272"/>
      <c r="T202" s="272"/>
      <c r="U202" s="272"/>
      <c r="V202" s="272"/>
      <c r="W202" s="272"/>
      <c r="X202" s="272"/>
      <c r="Y202" s="272"/>
      <c r="Z202" s="272"/>
      <c r="AA202" s="272"/>
      <c r="AB202" s="272"/>
      <c r="AC202" s="272"/>
      <c r="AD202" s="272"/>
      <c r="AE202" s="272"/>
      <c r="AF202" s="272"/>
      <c r="AG202" s="272"/>
      <c r="AH202" s="272"/>
      <c r="AI202" s="272"/>
      <c r="AJ202" s="272"/>
    </row>
    <row r="203" ht="18.0" customHeight="1">
      <c r="A203" s="14"/>
      <c r="B203" s="14"/>
      <c r="C203" s="14"/>
      <c r="D203" s="148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272"/>
      <c r="R203" s="153"/>
      <c r="S203" s="272"/>
      <c r="T203" s="272"/>
      <c r="U203" s="272"/>
      <c r="V203" s="272"/>
      <c r="W203" s="272"/>
      <c r="X203" s="272"/>
      <c r="Y203" s="272"/>
      <c r="Z203" s="272"/>
      <c r="AA203" s="272"/>
      <c r="AB203" s="272"/>
      <c r="AC203" s="272"/>
      <c r="AD203" s="272"/>
      <c r="AE203" s="272"/>
      <c r="AF203" s="272"/>
      <c r="AG203" s="272"/>
      <c r="AH203" s="272"/>
      <c r="AI203" s="272"/>
      <c r="AJ203" s="272"/>
    </row>
    <row r="204" ht="18.0" customHeight="1">
      <c r="A204" s="14"/>
      <c r="B204" s="14"/>
      <c r="C204" s="14"/>
      <c r="D204" s="148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272"/>
      <c r="R204" s="153"/>
      <c r="S204" s="272"/>
      <c r="T204" s="272"/>
      <c r="U204" s="272"/>
      <c r="V204" s="272"/>
      <c r="W204" s="272"/>
      <c r="X204" s="272"/>
      <c r="Y204" s="272"/>
      <c r="Z204" s="272"/>
      <c r="AA204" s="272"/>
      <c r="AB204" s="272"/>
      <c r="AC204" s="272"/>
      <c r="AD204" s="272"/>
      <c r="AE204" s="272"/>
      <c r="AF204" s="272"/>
      <c r="AG204" s="272"/>
      <c r="AH204" s="272"/>
      <c r="AI204" s="272"/>
      <c r="AJ204" s="272"/>
    </row>
    <row r="205" ht="18.0" customHeight="1">
      <c r="A205" s="14"/>
      <c r="B205" s="14"/>
      <c r="C205" s="14"/>
      <c r="D205" s="148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272"/>
      <c r="R205" s="153"/>
      <c r="S205" s="272"/>
      <c r="T205" s="272"/>
      <c r="U205" s="272"/>
      <c r="V205" s="272"/>
      <c r="W205" s="272"/>
      <c r="X205" s="272"/>
      <c r="Y205" s="272"/>
      <c r="Z205" s="272"/>
      <c r="AA205" s="272"/>
      <c r="AB205" s="272"/>
      <c r="AC205" s="272"/>
      <c r="AD205" s="272"/>
      <c r="AE205" s="272"/>
      <c r="AF205" s="272"/>
      <c r="AG205" s="272"/>
      <c r="AH205" s="272"/>
      <c r="AI205" s="272"/>
      <c r="AJ205" s="272"/>
    </row>
    <row r="206" ht="18.0" customHeight="1">
      <c r="A206" s="14"/>
      <c r="B206" s="14"/>
      <c r="C206" s="14"/>
      <c r="D206" s="148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272"/>
      <c r="R206" s="153"/>
      <c r="S206" s="272"/>
      <c r="T206" s="272"/>
      <c r="U206" s="272"/>
      <c r="V206" s="272"/>
      <c r="W206" s="272"/>
      <c r="X206" s="272"/>
      <c r="Y206" s="272"/>
      <c r="Z206" s="272"/>
      <c r="AA206" s="272"/>
      <c r="AB206" s="272"/>
      <c r="AC206" s="272"/>
      <c r="AD206" s="272"/>
      <c r="AE206" s="272"/>
      <c r="AF206" s="272"/>
      <c r="AG206" s="272"/>
      <c r="AH206" s="272"/>
      <c r="AI206" s="272"/>
      <c r="AJ206" s="272"/>
    </row>
    <row r="207" ht="18.0" customHeight="1">
      <c r="A207" s="14"/>
      <c r="B207" s="14"/>
      <c r="C207" s="14"/>
      <c r="D207" s="148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272"/>
      <c r="R207" s="153"/>
      <c r="S207" s="272"/>
      <c r="T207" s="272"/>
      <c r="U207" s="272"/>
      <c r="V207" s="272"/>
      <c r="W207" s="272"/>
      <c r="X207" s="272"/>
      <c r="Y207" s="272"/>
      <c r="Z207" s="272"/>
      <c r="AA207" s="272"/>
      <c r="AB207" s="272"/>
      <c r="AC207" s="272"/>
      <c r="AD207" s="272"/>
      <c r="AE207" s="272"/>
      <c r="AF207" s="272"/>
      <c r="AG207" s="272"/>
      <c r="AH207" s="272"/>
      <c r="AI207" s="272"/>
      <c r="AJ207" s="272"/>
    </row>
    <row r="208" ht="18.0" customHeight="1">
      <c r="A208" s="14"/>
      <c r="B208" s="14"/>
      <c r="C208" s="14"/>
      <c r="D208" s="148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272"/>
      <c r="R208" s="153"/>
      <c r="S208" s="272"/>
      <c r="T208" s="272"/>
      <c r="U208" s="272"/>
      <c r="V208" s="272"/>
      <c r="W208" s="272"/>
      <c r="X208" s="272"/>
      <c r="Y208" s="272"/>
      <c r="Z208" s="272"/>
      <c r="AA208" s="272"/>
      <c r="AB208" s="272"/>
      <c r="AC208" s="272"/>
      <c r="AD208" s="272"/>
      <c r="AE208" s="272"/>
      <c r="AF208" s="272"/>
      <c r="AG208" s="272"/>
      <c r="AH208" s="272"/>
      <c r="AI208" s="272"/>
      <c r="AJ208" s="272"/>
    </row>
    <row r="209" ht="18.0" customHeight="1">
      <c r="A209" s="14"/>
      <c r="B209" s="14"/>
      <c r="C209" s="14"/>
      <c r="D209" s="148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272"/>
      <c r="R209" s="153"/>
      <c r="S209" s="272"/>
      <c r="T209" s="272"/>
      <c r="U209" s="272"/>
      <c r="V209" s="272"/>
      <c r="W209" s="272"/>
      <c r="X209" s="272"/>
      <c r="Y209" s="272"/>
      <c r="Z209" s="272"/>
      <c r="AA209" s="272"/>
      <c r="AB209" s="272"/>
      <c r="AC209" s="272"/>
      <c r="AD209" s="272"/>
      <c r="AE209" s="272"/>
      <c r="AF209" s="272"/>
      <c r="AG209" s="272"/>
      <c r="AH209" s="272"/>
      <c r="AI209" s="272"/>
      <c r="AJ209" s="272"/>
    </row>
    <row r="210" ht="18.0" customHeight="1">
      <c r="A210" s="14"/>
      <c r="B210" s="14"/>
      <c r="C210" s="14"/>
      <c r="D210" s="148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272"/>
      <c r="R210" s="153"/>
      <c r="S210" s="272"/>
      <c r="T210" s="272"/>
      <c r="U210" s="272"/>
      <c r="V210" s="272"/>
      <c r="W210" s="272"/>
      <c r="X210" s="272"/>
      <c r="Y210" s="272"/>
      <c r="Z210" s="272"/>
      <c r="AA210" s="272"/>
      <c r="AB210" s="272"/>
      <c r="AC210" s="272"/>
      <c r="AD210" s="272"/>
      <c r="AE210" s="272"/>
      <c r="AF210" s="272"/>
      <c r="AG210" s="272"/>
      <c r="AH210" s="272"/>
      <c r="AI210" s="272"/>
      <c r="AJ210" s="272"/>
    </row>
    <row r="211" ht="18.0" customHeight="1">
      <c r="A211" s="14"/>
      <c r="B211" s="14"/>
      <c r="C211" s="14"/>
      <c r="D211" s="148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272"/>
      <c r="R211" s="153"/>
      <c r="S211" s="272"/>
      <c r="T211" s="272"/>
      <c r="U211" s="272"/>
      <c r="V211" s="272"/>
      <c r="W211" s="272"/>
      <c r="X211" s="272"/>
      <c r="Y211" s="272"/>
      <c r="Z211" s="272"/>
      <c r="AA211" s="272"/>
      <c r="AB211" s="272"/>
      <c r="AC211" s="272"/>
      <c r="AD211" s="272"/>
      <c r="AE211" s="272"/>
      <c r="AF211" s="272"/>
      <c r="AG211" s="272"/>
      <c r="AH211" s="272"/>
      <c r="AI211" s="272"/>
      <c r="AJ211" s="272"/>
    </row>
    <row r="212" ht="18.0" customHeight="1">
      <c r="A212" s="14"/>
      <c r="B212" s="14"/>
      <c r="C212" s="14"/>
      <c r="D212" s="148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272"/>
      <c r="R212" s="153"/>
      <c r="S212" s="272"/>
      <c r="T212" s="272"/>
      <c r="U212" s="272"/>
      <c r="V212" s="272"/>
      <c r="W212" s="272"/>
      <c r="X212" s="272"/>
      <c r="Y212" s="272"/>
      <c r="Z212" s="272"/>
      <c r="AA212" s="272"/>
      <c r="AB212" s="272"/>
      <c r="AC212" s="272"/>
      <c r="AD212" s="272"/>
      <c r="AE212" s="272"/>
      <c r="AF212" s="272"/>
      <c r="AG212" s="272"/>
      <c r="AH212" s="272"/>
      <c r="AI212" s="272"/>
      <c r="AJ212" s="272"/>
    </row>
    <row r="213" ht="18.0" customHeight="1">
      <c r="A213" s="14"/>
      <c r="B213" s="14"/>
      <c r="C213" s="14"/>
      <c r="D213" s="148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272"/>
      <c r="R213" s="153"/>
      <c r="S213" s="272"/>
      <c r="T213" s="272"/>
      <c r="U213" s="272"/>
      <c r="V213" s="272"/>
      <c r="W213" s="272"/>
      <c r="X213" s="272"/>
      <c r="Y213" s="272"/>
      <c r="Z213" s="272"/>
      <c r="AA213" s="272"/>
      <c r="AB213" s="272"/>
      <c r="AC213" s="272"/>
      <c r="AD213" s="272"/>
      <c r="AE213" s="272"/>
      <c r="AF213" s="272"/>
      <c r="AG213" s="272"/>
      <c r="AH213" s="272"/>
      <c r="AI213" s="272"/>
      <c r="AJ213" s="272"/>
    </row>
    <row r="214" ht="18.0" customHeight="1">
      <c r="A214" s="14"/>
      <c r="B214" s="14"/>
      <c r="C214" s="14"/>
      <c r="D214" s="148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272"/>
      <c r="R214" s="153"/>
      <c r="S214" s="272"/>
      <c r="T214" s="272"/>
      <c r="U214" s="272"/>
      <c r="V214" s="272"/>
      <c r="W214" s="272"/>
      <c r="X214" s="272"/>
      <c r="Y214" s="272"/>
      <c r="Z214" s="272"/>
      <c r="AA214" s="272"/>
      <c r="AB214" s="272"/>
      <c r="AC214" s="272"/>
      <c r="AD214" s="272"/>
      <c r="AE214" s="272"/>
      <c r="AF214" s="272"/>
      <c r="AG214" s="272"/>
      <c r="AH214" s="272"/>
      <c r="AI214" s="272"/>
      <c r="AJ214" s="272"/>
    </row>
    <row r="215" ht="18.0" customHeight="1">
      <c r="A215" s="14"/>
      <c r="B215" s="14"/>
      <c r="C215" s="14"/>
      <c r="D215" s="148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272"/>
      <c r="R215" s="153"/>
      <c r="S215" s="272"/>
      <c r="T215" s="272"/>
      <c r="U215" s="272"/>
      <c r="V215" s="272"/>
      <c r="W215" s="272"/>
      <c r="X215" s="272"/>
      <c r="Y215" s="272"/>
      <c r="Z215" s="272"/>
      <c r="AA215" s="272"/>
      <c r="AB215" s="272"/>
      <c r="AC215" s="272"/>
      <c r="AD215" s="272"/>
      <c r="AE215" s="272"/>
      <c r="AF215" s="272"/>
      <c r="AG215" s="272"/>
      <c r="AH215" s="272"/>
      <c r="AI215" s="272"/>
      <c r="AJ215" s="272"/>
    </row>
    <row r="216" ht="18.0" customHeight="1">
      <c r="A216" s="14"/>
      <c r="B216" s="14"/>
      <c r="C216" s="14"/>
      <c r="D216" s="148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272"/>
      <c r="R216" s="153"/>
      <c r="S216" s="272"/>
      <c r="T216" s="272"/>
      <c r="U216" s="272"/>
      <c r="V216" s="272"/>
      <c r="W216" s="272"/>
      <c r="X216" s="272"/>
      <c r="Y216" s="272"/>
      <c r="Z216" s="272"/>
      <c r="AA216" s="272"/>
      <c r="AB216" s="272"/>
      <c r="AC216" s="272"/>
      <c r="AD216" s="272"/>
      <c r="AE216" s="272"/>
      <c r="AF216" s="272"/>
      <c r="AG216" s="272"/>
      <c r="AH216" s="272"/>
      <c r="AI216" s="272"/>
      <c r="AJ216" s="272"/>
    </row>
    <row r="217" ht="18.0" customHeight="1">
      <c r="A217" s="14"/>
      <c r="B217" s="14"/>
      <c r="C217" s="14"/>
      <c r="D217" s="148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272"/>
      <c r="R217" s="153"/>
      <c r="S217" s="272"/>
      <c r="T217" s="272"/>
      <c r="U217" s="272"/>
      <c r="V217" s="272"/>
      <c r="W217" s="272"/>
      <c r="X217" s="272"/>
      <c r="Y217" s="272"/>
      <c r="Z217" s="272"/>
      <c r="AA217" s="272"/>
      <c r="AB217" s="272"/>
      <c r="AC217" s="272"/>
      <c r="AD217" s="272"/>
      <c r="AE217" s="272"/>
      <c r="AF217" s="272"/>
      <c r="AG217" s="272"/>
      <c r="AH217" s="272"/>
      <c r="AI217" s="272"/>
      <c r="AJ217" s="272"/>
    </row>
    <row r="218" ht="18.0" customHeight="1">
      <c r="A218" s="14"/>
      <c r="B218" s="14"/>
      <c r="C218" s="14"/>
      <c r="D218" s="148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272"/>
      <c r="R218" s="153"/>
      <c r="S218" s="272"/>
      <c r="T218" s="272"/>
      <c r="U218" s="272"/>
      <c r="V218" s="272"/>
      <c r="W218" s="272"/>
      <c r="X218" s="272"/>
      <c r="Y218" s="272"/>
      <c r="Z218" s="272"/>
      <c r="AA218" s="272"/>
      <c r="AB218" s="272"/>
      <c r="AC218" s="272"/>
      <c r="AD218" s="272"/>
      <c r="AE218" s="272"/>
      <c r="AF218" s="272"/>
      <c r="AG218" s="272"/>
      <c r="AH218" s="272"/>
      <c r="AI218" s="272"/>
      <c r="AJ218" s="272"/>
    </row>
    <row r="219" ht="18.0" customHeight="1">
      <c r="A219" s="14"/>
      <c r="B219" s="14"/>
      <c r="C219" s="14"/>
      <c r="D219" s="148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272"/>
      <c r="R219" s="153"/>
      <c r="S219" s="272"/>
      <c r="T219" s="272"/>
      <c r="U219" s="272"/>
      <c r="V219" s="272"/>
      <c r="W219" s="272"/>
      <c r="X219" s="272"/>
      <c r="Y219" s="272"/>
      <c r="Z219" s="272"/>
      <c r="AA219" s="272"/>
      <c r="AB219" s="272"/>
      <c r="AC219" s="272"/>
      <c r="AD219" s="272"/>
      <c r="AE219" s="272"/>
      <c r="AF219" s="272"/>
      <c r="AG219" s="272"/>
      <c r="AH219" s="272"/>
      <c r="AI219" s="272"/>
      <c r="AJ219" s="272"/>
    </row>
    <row r="220" ht="18.0" customHeight="1">
      <c r="A220" s="14"/>
      <c r="B220" s="14"/>
      <c r="C220" s="14"/>
      <c r="D220" s="148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272"/>
      <c r="R220" s="153"/>
      <c r="S220" s="272"/>
      <c r="T220" s="272"/>
      <c r="U220" s="272"/>
      <c r="V220" s="272"/>
      <c r="W220" s="272"/>
      <c r="X220" s="272"/>
      <c r="Y220" s="272"/>
      <c r="Z220" s="272"/>
      <c r="AA220" s="272"/>
      <c r="AB220" s="272"/>
      <c r="AC220" s="272"/>
      <c r="AD220" s="272"/>
      <c r="AE220" s="272"/>
      <c r="AF220" s="272"/>
      <c r="AG220" s="272"/>
      <c r="AH220" s="272"/>
      <c r="AI220" s="272"/>
      <c r="AJ220" s="272"/>
    </row>
    <row r="221" ht="18.0" customHeight="1">
      <c r="A221" s="14"/>
      <c r="B221" s="14"/>
      <c r="C221" s="14"/>
      <c r="D221" s="148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272"/>
      <c r="R221" s="153"/>
      <c r="S221" s="272"/>
      <c r="T221" s="272"/>
      <c r="U221" s="272"/>
      <c r="V221" s="272"/>
      <c r="W221" s="272"/>
      <c r="X221" s="272"/>
      <c r="Y221" s="272"/>
      <c r="Z221" s="272"/>
      <c r="AA221" s="272"/>
      <c r="AB221" s="272"/>
      <c r="AC221" s="272"/>
      <c r="AD221" s="272"/>
      <c r="AE221" s="272"/>
      <c r="AF221" s="272"/>
      <c r="AG221" s="272"/>
      <c r="AH221" s="272"/>
      <c r="AI221" s="272"/>
      <c r="AJ221" s="272"/>
    </row>
    <row r="222" ht="18.0" customHeight="1">
      <c r="A222" s="14"/>
      <c r="B222" s="14"/>
      <c r="C222" s="14"/>
      <c r="D222" s="148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272"/>
      <c r="R222" s="153"/>
      <c r="S222" s="272"/>
      <c r="T222" s="272"/>
      <c r="U222" s="272"/>
      <c r="V222" s="272"/>
      <c r="W222" s="272"/>
      <c r="X222" s="272"/>
      <c r="Y222" s="272"/>
      <c r="Z222" s="272"/>
      <c r="AA222" s="272"/>
      <c r="AB222" s="272"/>
      <c r="AC222" s="272"/>
      <c r="AD222" s="272"/>
      <c r="AE222" s="272"/>
      <c r="AF222" s="272"/>
      <c r="AG222" s="272"/>
      <c r="AH222" s="272"/>
      <c r="AI222" s="272"/>
      <c r="AJ222" s="272"/>
    </row>
    <row r="223" ht="18.0" customHeight="1">
      <c r="A223" s="14"/>
      <c r="B223" s="14"/>
      <c r="C223" s="14"/>
      <c r="D223" s="148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272"/>
      <c r="R223" s="153"/>
      <c r="S223" s="272"/>
      <c r="T223" s="272"/>
      <c r="U223" s="272"/>
      <c r="V223" s="272"/>
      <c r="W223" s="272"/>
      <c r="X223" s="272"/>
      <c r="Y223" s="272"/>
      <c r="Z223" s="272"/>
      <c r="AA223" s="272"/>
      <c r="AB223" s="272"/>
      <c r="AC223" s="272"/>
      <c r="AD223" s="272"/>
      <c r="AE223" s="272"/>
      <c r="AF223" s="272"/>
      <c r="AG223" s="272"/>
      <c r="AH223" s="272"/>
      <c r="AI223" s="272"/>
      <c r="AJ223" s="272"/>
    </row>
    <row r="224" ht="18.0" customHeight="1">
      <c r="A224" s="14"/>
      <c r="B224" s="14"/>
      <c r="C224" s="14"/>
      <c r="D224" s="148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272"/>
      <c r="R224" s="153"/>
      <c r="S224" s="272"/>
      <c r="T224" s="272"/>
      <c r="U224" s="272"/>
      <c r="V224" s="272"/>
      <c r="W224" s="272"/>
      <c r="X224" s="272"/>
      <c r="Y224" s="272"/>
      <c r="Z224" s="272"/>
      <c r="AA224" s="272"/>
      <c r="AB224" s="272"/>
      <c r="AC224" s="272"/>
      <c r="AD224" s="272"/>
      <c r="AE224" s="272"/>
      <c r="AF224" s="272"/>
      <c r="AG224" s="272"/>
      <c r="AH224" s="272"/>
      <c r="AI224" s="272"/>
      <c r="AJ224" s="272"/>
    </row>
    <row r="225" ht="18.0" customHeight="1">
      <c r="A225" s="14"/>
      <c r="B225" s="14"/>
      <c r="C225" s="14"/>
      <c r="D225" s="148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272"/>
      <c r="R225" s="153"/>
      <c r="S225" s="272"/>
      <c r="T225" s="272"/>
      <c r="U225" s="272"/>
      <c r="V225" s="272"/>
      <c r="W225" s="272"/>
      <c r="X225" s="272"/>
      <c r="Y225" s="272"/>
      <c r="Z225" s="272"/>
      <c r="AA225" s="272"/>
      <c r="AB225" s="272"/>
      <c r="AC225" s="272"/>
      <c r="AD225" s="272"/>
      <c r="AE225" s="272"/>
      <c r="AF225" s="272"/>
      <c r="AG225" s="272"/>
      <c r="AH225" s="272"/>
      <c r="AI225" s="272"/>
      <c r="AJ225" s="272"/>
    </row>
    <row r="226" ht="18.0" customHeight="1">
      <c r="A226" s="14"/>
      <c r="B226" s="14"/>
      <c r="C226" s="14"/>
      <c r="D226" s="148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272"/>
      <c r="R226" s="153"/>
      <c r="S226" s="272"/>
      <c r="T226" s="272"/>
      <c r="U226" s="272"/>
      <c r="V226" s="272"/>
      <c r="W226" s="272"/>
      <c r="X226" s="272"/>
      <c r="Y226" s="272"/>
      <c r="Z226" s="272"/>
      <c r="AA226" s="272"/>
      <c r="AB226" s="272"/>
      <c r="AC226" s="272"/>
      <c r="AD226" s="272"/>
      <c r="AE226" s="272"/>
      <c r="AF226" s="272"/>
      <c r="AG226" s="272"/>
      <c r="AH226" s="272"/>
      <c r="AI226" s="272"/>
      <c r="AJ226" s="272"/>
    </row>
    <row r="227" ht="18.0" customHeight="1">
      <c r="A227" s="14"/>
      <c r="B227" s="14"/>
      <c r="C227" s="14"/>
      <c r="D227" s="148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272"/>
      <c r="R227" s="153"/>
      <c r="S227" s="272"/>
      <c r="T227" s="272"/>
      <c r="U227" s="272"/>
      <c r="V227" s="272"/>
      <c r="W227" s="272"/>
      <c r="X227" s="272"/>
      <c r="Y227" s="272"/>
      <c r="Z227" s="272"/>
      <c r="AA227" s="272"/>
      <c r="AB227" s="272"/>
      <c r="AC227" s="272"/>
      <c r="AD227" s="272"/>
      <c r="AE227" s="272"/>
      <c r="AF227" s="272"/>
      <c r="AG227" s="272"/>
      <c r="AH227" s="272"/>
      <c r="AI227" s="272"/>
      <c r="AJ227" s="272"/>
    </row>
    <row r="228" ht="18.0" customHeight="1">
      <c r="A228" s="14"/>
      <c r="B228" s="14"/>
      <c r="C228" s="14"/>
      <c r="D228" s="148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272"/>
      <c r="R228" s="153"/>
      <c r="S228" s="272"/>
      <c r="T228" s="272"/>
      <c r="U228" s="272"/>
      <c r="V228" s="272"/>
      <c r="W228" s="272"/>
      <c r="X228" s="272"/>
      <c r="Y228" s="272"/>
      <c r="Z228" s="272"/>
      <c r="AA228" s="272"/>
      <c r="AB228" s="272"/>
      <c r="AC228" s="272"/>
      <c r="AD228" s="272"/>
      <c r="AE228" s="272"/>
      <c r="AF228" s="272"/>
      <c r="AG228" s="272"/>
      <c r="AH228" s="272"/>
      <c r="AI228" s="272"/>
      <c r="AJ228" s="272"/>
    </row>
    <row r="229" ht="18.0" customHeight="1">
      <c r="A229" s="14"/>
      <c r="B229" s="14"/>
      <c r="C229" s="14"/>
      <c r="D229" s="148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272"/>
      <c r="R229" s="153"/>
      <c r="S229" s="272"/>
      <c r="T229" s="272"/>
      <c r="U229" s="272"/>
      <c r="V229" s="272"/>
      <c r="W229" s="272"/>
      <c r="X229" s="272"/>
      <c r="Y229" s="272"/>
      <c r="Z229" s="272"/>
      <c r="AA229" s="272"/>
      <c r="AB229" s="272"/>
      <c r="AC229" s="272"/>
      <c r="AD229" s="272"/>
      <c r="AE229" s="272"/>
      <c r="AF229" s="272"/>
      <c r="AG229" s="272"/>
      <c r="AH229" s="272"/>
      <c r="AI229" s="272"/>
      <c r="AJ229" s="272"/>
    </row>
    <row r="230" ht="18.0" customHeight="1">
      <c r="A230" s="14"/>
      <c r="B230" s="14"/>
      <c r="C230" s="14"/>
      <c r="D230" s="148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272"/>
      <c r="R230" s="153"/>
      <c r="S230" s="272"/>
      <c r="T230" s="272"/>
      <c r="U230" s="272"/>
      <c r="V230" s="272"/>
      <c r="W230" s="272"/>
      <c r="X230" s="272"/>
      <c r="Y230" s="272"/>
      <c r="Z230" s="272"/>
      <c r="AA230" s="272"/>
      <c r="AB230" s="272"/>
      <c r="AC230" s="272"/>
      <c r="AD230" s="272"/>
      <c r="AE230" s="272"/>
      <c r="AF230" s="272"/>
      <c r="AG230" s="272"/>
      <c r="AH230" s="272"/>
      <c r="AI230" s="272"/>
      <c r="AJ230" s="272"/>
    </row>
    <row r="231" ht="18.0" customHeight="1">
      <c r="A231" s="14"/>
      <c r="B231" s="14"/>
      <c r="C231" s="14"/>
      <c r="D231" s="148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272"/>
      <c r="R231" s="153"/>
      <c r="S231" s="272"/>
      <c r="T231" s="272"/>
      <c r="U231" s="272"/>
      <c r="V231" s="272"/>
      <c r="W231" s="272"/>
      <c r="X231" s="272"/>
      <c r="Y231" s="272"/>
      <c r="Z231" s="272"/>
      <c r="AA231" s="272"/>
      <c r="AB231" s="272"/>
      <c r="AC231" s="272"/>
      <c r="AD231" s="272"/>
      <c r="AE231" s="272"/>
      <c r="AF231" s="272"/>
      <c r="AG231" s="272"/>
      <c r="AH231" s="272"/>
      <c r="AI231" s="272"/>
      <c r="AJ231" s="272"/>
    </row>
    <row r="232" ht="18.0" customHeight="1">
      <c r="A232" s="14"/>
      <c r="B232" s="14"/>
      <c r="C232" s="14"/>
      <c r="D232" s="148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272"/>
      <c r="R232" s="153"/>
      <c r="S232" s="272"/>
      <c r="T232" s="272"/>
      <c r="U232" s="272"/>
      <c r="V232" s="272"/>
      <c r="W232" s="272"/>
      <c r="X232" s="272"/>
      <c r="Y232" s="272"/>
      <c r="Z232" s="272"/>
      <c r="AA232" s="272"/>
      <c r="AB232" s="272"/>
      <c r="AC232" s="272"/>
      <c r="AD232" s="272"/>
      <c r="AE232" s="272"/>
      <c r="AF232" s="272"/>
      <c r="AG232" s="272"/>
      <c r="AH232" s="272"/>
      <c r="AI232" s="272"/>
      <c r="AJ232" s="272"/>
    </row>
    <row r="233" ht="18.0" customHeight="1">
      <c r="A233" s="14"/>
      <c r="B233" s="14"/>
      <c r="C233" s="14"/>
      <c r="D233" s="148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272"/>
      <c r="R233" s="153"/>
      <c r="S233" s="272"/>
      <c r="T233" s="272"/>
      <c r="U233" s="272"/>
      <c r="V233" s="272"/>
      <c r="W233" s="272"/>
      <c r="X233" s="272"/>
      <c r="Y233" s="272"/>
      <c r="Z233" s="272"/>
      <c r="AA233" s="272"/>
      <c r="AB233" s="272"/>
      <c r="AC233" s="272"/>
      <c r="AD233" s="272"/>
      <c r="AE233" s="272"/>
      <c r="AF233" s="272"/>
      <c r="AG233" s="272"/>
      <c r="AH233" s="272"/>
      <c r="AI233" s="272"/>
      <c r="AJ233" s="272"/>
    </row>
    <row r="234" ht="18.0" customHeight="1">
      <c r="A234" s="14"/>
      <c r="B234" s="14"/>
      <c r="C234" s="14"/>
      <c r="D234" s="148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272"/>
      <c r="R234" s="153"/>
      <c r="S234" s="272"/>
      <c r="T234" s="272"/>
      <c r="U234" s="272"/>
      <c r="V234" s="272"/>
      <c r="W234" s="272"/>
      <c r="X234" s="272"/>
      <c r="Y234" s="272"/>
      <c r="Z234" s="272"/>
      <c r="AA234" s="272"/>
      <c r="AB234" s="272"/>
      <c r="AC234" s="272"/>
      <c r="AD234" s="272"/>
      <c r="AE234" s="272"/>
      <c r="AF234" s="272"/>
      <c r="AG234" s="272"/>
      <c r="AH234" s="272"/>
      <c r="AI234" s="272"/>
      <c r="AJ234" s="272"/>
    </row>
    <row r="235" ht="18.0" customHeight="1">
      <c r="A235" s="14"/>
      <c r="B235" s="14"/>
      <c r="C235" s="14"/>
      <c r="D235" s="148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272"/>
      <c r="R235" s="153"/>
      <c r="S235" s="272"/>
      <c r="T235" s="272"/>
      <c r="U235" s="272"/>
      <c r="V235" s="272"/>
      <c r="W235" s="272"/>
      <c r="X235" s="272"/>
      <c r="Y235" s="272"/>
      <c r="Z235" s="272"/>
      <c r="AA235" s="272"/>
      <c r="AB235" s="272"/>
      <c r="AC235" s="272"/>
      <c r="AD235" s="272"/>
      <c r="AE235" s="272"/>
      <c r="AF235" s="272"/>
      <c r="AG235" s="272"/>
      <c r="AH235" s="272"/>
      <c r="AI235" s="272"/>
      <c r="AJ235" s="272"/>
    </row>
    <row r="236" ht="18.0" customHeight="1">
      <c r="A236" s="14"/>
      <c r="B236" s="14"/>
      <c r="C236" s="14"/>
      <c r="D236" s="148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272"/>
      <c r="R236" s="153"/>
      <c r="S236" s="272"/>
      <c r="T236" s="272"/>
      <c r="U236" s="272"/>
      <c r="V236" s="272"/>
      <c r="W236" s="272"/>
      <c r="X236" s="272"/>
      <c r="Y236" s="272"/>
      <c r="Z236" s="272"/>
      <c r="AA236" s="272"/>
      <c r="AB236" s="272"/>
      <c r="AC236" s="272"/>
      <c r="AD236" s="272"/>
      <c r="AE236" s="272"/>
      <c r="AF236" s="272"/>
      <c r="AG236" s="272"/>
      <c r="AH236" s="272"/>
      <c r="AI236" s="272"/>
      <c r="AJ236" s="272"/>
    </row>
    <row r="237" ht="18.0" customHeight="1">
      <c r="A237" s="14"/>
      <c r="B237" s="14"/>
      <c r="C237" s="14"/>
      <c r="D237" s="148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272"/>
      <c r="R237" s="153"/>
      <c r="S237" s="272"/>
      <c r="T237" s="272"/>
      <c r="U237" s="272"/>
      <c r="V237" s="272"/>
      <c r="W237" s="272"/>
      <c r="X237" s="272"/>
      <c r="Y237" s="272"/>
      <c r="Z237" s="272"/>
      <c r="AA237" s="272"/>
      <c r="AB237" s="272"/>
      <c r="AC237" s="272"/>
      <c r="AD237" s="272"/>
      <c r="AE237" s="272"/>
      <c r="AF237" s="272"/>
      <c r="AG237" s="272"/>
      <c r="AH237" s="272"/>
      <c r="AI237" s="272"/>
      <c r="AJ237" s="272"/>
    </row>
    <row r="238" ht="18.0" customHeight="1">
      <c r="A238" s="14"/>
      <c r="B238" s="14"/>
      <c r="C238" s="14"/>
      <c r="D238" s="148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272"/>
      <c r="R238" s="153"/>
      <c r="S238" s="272"/>
      <c r="T238" s="272"/>
      <c r="U238" s="272"/>
      <c r="V238" s="272"/>
      <c r="W238" s="272"/>
      <c r="X238" s="272"/>
      <c r="Y238" s="272"/>
      <c r="Z238" s="272"/>
      <c r="AA238" s="272"/>
      <c r="AB238" s="272"/>
      <c r="AC238" s="272"/>
      <c r="AD238" s="272"/>
      <c r="AE238" s="272"/>
      <c r="AF238" s="272"/>
      <c r="AG238" s="272"/>
      <c r="AH238" s="272"/>
      <c r="AI238" s="272"/>
      <c r="AJ238" s="272"/>
    </row>
    <row r="239" ht="18.0" customHeight="1">
      <c r="A239" s="14"/>
      <c r="B239" s="14"/>
      <c r="C239" s="14"/>
      <c r="D239" s="148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272"/>
      <c r="R239" s="153"/>
      <c r="S239" s="272"/>
      <c r="T239" s="272"/>
      <c r="U239" s="272"/>
      <c r="V239" s="272"/>
      <c r="W239" s="272"/>
      <c r="X239" s="272"/>
      <c r="Y239" s="272"/>
      <c r="Z239" s="272"/>
      <c r="AA239" s="272"/>
      <c r="AB239" s="272"/>
      <c r="AC239" s="272"/>
      <c r="AD239" s="272"/>
      <c r="AE239" s="272"/>
      <c r="AF239" s="272"/>
      <c r="AG239" s="272"/>
      <c r="AH239" s="272"/>
      <c r="AI239" s="272"/>
      <c r="AJ239" s="272"/>
    </row>
    <row r="240" ht="18.0" customHeight="1">
      <c r="A240" s="14"/>
      <c r="B240" s="14"/>
      <c r="C240" s="14"/>
      <c r="D240" s="148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272"/>
      <c r="R240" s="153"/>
      <c r="S240" s="272"/>
      <c r="T240" s="272"/>
      <c r="U240" s="272"/>
      <c r="V240" s="272"/>
      <c r="W240" s="272"/>
      <c r="X240" s="272"/>
      <c r="Y240" s="272"/>
      <c r="Z240" s="272"/>
      <c r="AA240" s="272"/>
      <c r="AB240" s="272"/>
      <c r="AC240" s="272"/>
      <c r="AD240" s="272"/>
      <c r="AE240" s="272"/>
      <c r="AF240" s="272"/>
      <c r="AG240" s="272"/>
      <c r="AH240" s="272"/>
      <c r="AI240" s="272"/>
      <c r="AJ240" s="272"/>
    </row>
    <row r="241" ht="18.0" customHeight="1">
      <c r="A241" s="14"/>
      <c r="B241" s="14"/>
      <c r="C241" s="14"/>
      <c r="D241" s="148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272"/>
      <c r="R241" s="153"/>
      <c r="S241" s="272"/>
      <c r="T241" s="272"/>
      <c r="U241" s="272"/>
      <c r="V241" s="272"/>
      <c r="W241" s="272"/>
      <c r="X241" s="272"/>
      <c r="Y241" s="272"/>
      <c r="Z241" s="272"/>
      <c r="AA241" s="272"/>
      <c r="AB241" s="272"/>
      <c r="AC241" s="272"/>
      <c r="AD241" s="272"/>
      <c r="AE241" s="272"/>
      <c r="AF241" s="272"/>
      <c r="AG241" s="272"/>
      <c r="AH241" s="272"/>
      <c r="AI241" s="272"/>
      <c r="AJ241" s="272"/>
    </row>
    <row r="242" ht="18.0" customHeight="1">
      <c r="A242" s="14"/>
      <c r="B242" s="14"/>
      <c r="C242" s="14"/>
      <c r="D242" s="148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272"/>
      <c r="R242" s="153"/>
      <c r="S242" s="272"/>
      <c r="T242" s="272"/>
      <c r="U242" s="272"/>
      <c r="V242" s="272"/>
      <c r="W242" s="272"/>
      <c r="X242" s="272"/>
      <c r="Y242" s="272"/>
      <c r="Z242" s="272"/>
      <c r="AA242" s="272"/>
      <c r="AB242" s="272"/>
      <c r="AC242" s="272"/>
      <c r="AD242" s="272"/>
      <c r="AE242" s="272"/>
      <c r="AF242" s="272"/>
      <c r="AG242" s="272"/>
      <c r="AH242" s="272"/>
      <c r="AI242" s="272"/>
      <c r="AJ242" s="272"/>
    </row>
    <row r="243" ht="18.0" customHeight="1">
      <c r="A243" s="14"/>
      <c r="B243" s="14"/>
      <c r="C243" s="14"/>
      <c r="D243" s="148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272"/>
      <c r="R243" s="153"/>
      <c r="S243" s="272"/>
      <c r="T243" s="272"/>
      <c r="U243" s="272"/>
      <c r="V243" s="272"/>
      <c r="W243" s="272"/>
      <c r="X243" s="272"/>
      <c r="Y243" s="272"/>
      <c r="Z243" s="272"/>
      <c r="AA243" s="272"/>
      <c r="AB243" s="272"/>
      <c r="AC243" s="272"/>
      <c r="AD243" s="272"/>
      <c r="AE243" s="272"/>
      <c r="AF243" s="272"/>
      <c r="AG243" s="272"/>
      <c r="AH243" s="272"/>
      <c r="AI243" s="272"/>
      <c r="AJ243" s="272"/>
    </row>
    <row r="244" ht="18.0" customHeight="1">
      <c r="A244" s="14"/>
      <c r="B244" s="14"/>
      <c r="C244" s="14"/>
      <c r="D244" s="148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272"/>
      <c r="R244" s="153"/>
      <c r="S244" s="272"/>
      <c r="T244" s="272"/>
      <c r="U244" s="272"/>
      <c r="V244" s="272"/>
      <c r="W244" s="272"/>
      <c r="X244" s="272"/>
      <c r="Y244" s="272"/>
      <c r="Z244" s="272"/>
      <c r="AA244" s="272"/>
      <c r="AB244" s="272"/>
      <c r="AC244" s="272"/>
      <c r="AD244" s="272"/>
      <c r="AE244" s="272"/>
      <c r="AF244" s="272"/>
      <c r="AG244" s="272"/>
      <c r="AH244" s="272"/>
      <c r="AI244" s="272"/>
      <c r="AJ244" s="272"/>
    </row>
    <row r="245" ht="18.0" customHeight="1">
      <c r="A245" s="14"/>
      <c r="B245" s="14"/>
      <c r="C245" s="14"/>
      <c r="D245" s="148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272"/>
      <c r="R245" s="153"/>
      <c r="S245" s="272"/>
      <c r="T245" s="272"/>
      <c r="U245" s="272"/>
      <c r="V245" s="272"/>
      <c r="W245" s="272"/>
      <c r="X245" s="272"/>
      <c r="Y245" s="272"/>
      <c r="Z245" s="272"/>
      <c r="AA245" s="272"/>
      <c r="AB245" s="272"/>
      <c r="AC245" s="272"/>
      <c r="AD245" s="272"/>
      <c r="AE245" s="272"/>
      <c r="AF245" s="272"/>
      <c r="AG245" s="272"/>
      <c r="AH245" s="272"/>
      <c r="AI245" s="272"/>
      <c r="AJ245" s="272"/>
    </row>
    <row r="246" ht="18.0" customHeight="1">
      <c r="A246" s="14"/>
      <c r="B246" s="14"/>
      <c r="C246" s="14"/>
      <c r="D246" s="148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272"/>
      <c r="R246" s="153"/>
      <c r="S246" s="272"/>
      <c r="T246" s="272"/>
      <c r="U246" s="272"/>
      <c r="V246" s="272"/>
      <c r="W246" s="272"/>
      <c r="X246" s="272"/>
      <c r="Y246" s="272"/>
      <c r="Z246" s="272"/>
      <c r="AA246" s="272"/>
      <c r="AB246" s="272"/>
      <c r="AC246" s="272"/>
      <c r="AD246" s="272"/>
      <c r="AE246" s="272"/>
      <c r="AF246" s="272"/>
      <c r="AG246" s="272"/>
      <c r="AH246" s="272"/>
      <c r="AI246" s="272"/>
      <c r="AJ246" s="272"/>
    </row>
    <row r="247" ht="18.0" customHeight="1">
      <c r="A247" s="14"/>
      <c r="B247" s="14"/>
      <c r="C247" s="14"/>
      <c r="D247" s="148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272"/>
      <c r="R247" s="153"/>
      <c r="S247" s="272"/>
      <c r="T247" s="272"/>
      <c r="U247" s="272"/>
      <c r="V247" s="272"/>
      <c r="W247" s="272"/>
      <c r="X247" s="272"/>
      <c r="Y247" s="272"/>
      <c r="Z247" s="272"/>
      <c r="AA247" s="272"/>
      <c r="AB247" s="272"/>
      <c r="AC247" s="272"/>
      <c r="AD247" s="272"/>
      <c r="AE247" s="272"/>
      <c r="AF247" s="272"/>
      <c r="AG247" s="272"/>
      <c r="AH247" s="272"/>
      <c r="AI247" s="272"/>
      <c r="AJ247" s="272"/>
    </row>
    <row r="248" ht="18.0" customHeight="1">
      <c r="A248" s="14"/>
      <c r="B248" s="14"/>
      <c r="C248" s="14"/>
      <c r="D248" s="148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272"/>
      <c r="R248" s="153"/>
      <c r="S248" s="272"/>
      <c r="T248" s="272"/>
      <c r="U248" s="272"/>
      <c r="V248" s="272"/>
      <c r="W248" s="272"/>
      <c r="X248" s="272"/>
      <c r="Y248" s="272"/>
      <c r="Z248" s="272"/>
      <c r="AA248" s="272"/>
      <c r="AB248" s="272"/>
      <c r="AC248" s="272"/>
      <c r="AD248" s="272"/>
      <c r="AE248" s="272"/>
      <c r="AF248" s="272"/>
      <c r="AG248" s="272"/>
      <c r="AH248" s="272"/>
      <c r="AI248" s="272"/>
      <c r="AJ248" s="272"/>
    </row>
    <row r="249" ht="18.0" customHeight="1">
      <c r="A249" s="14"/>
      <c r="B249" s="14"/>
      <c r="C249" s="14"/>
      <c r="D249" s="148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272"/>
      <c r="R249" s="153"/>
      <c r="S249" s="272"/>
      <c r="T249" s="272"/>
      <c r="U249" s="272"/>
      <c r="V249" s="272"/>
      <c r="W249" s="272"/>
      <c r="X249" s="272"/>
      <c r="Y249" s="272"/>
      <c r="Z249" s="272"/>
      <c r="AA249" s="272"/>
      <c r="AB249" s="272"/>
      <c r="AC249" s="272"/>
      <c r="AD249" s="272"/>
      <c r="AE249" s="272"/>
      <c r="AF249" s="272"/>
      <c r="AG249" s="272"/>
      <c r="AH249" s="272"/>
      <c r="AI249" s="272"/>
      <c r="AJ249" s="272"/>
    </row>
    <row r="250" ht="18.0" customHeight="1">
      <c r="A250" s="14"/>
      <c r="B250" s="14"/>
      <c r="C250" s="14"/>
      <c r="D250" s="148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272"/>
      <c r="R250" s="153"/>
      <c r="S250" s="272"/>
      <c r="T250" s="272"/>
      <c r="U250" s="272"/>
      <c r="V250" s="272"/>
      <c r="W250" s="272"/>
      <c r="X250" s="272"/>
      <c r="Y250" s="272"/>
      <c r="Z250" s="272"/>
      <c r="AA250" s="272"/>
      <c r="AB250" s="272"/>
      <c r="AC250" s="272"/>
      <c r="AD250" s="272"/>
      <c r="AE250" s="272"/>
      <c r="AF250" s="272"/>
      <c r="AG250" s="272"/>
      <c r="AH250" s="272"/>
      <c r="AI250" s="272"/>
      <c r="AJ250" s="272"/>
    </row>
    <row r="251" ht="18.0" customHeight="1">
      <c r="A251" s="14"/>
      <c r="B251" s="14"/>
      <c r="C251" s="14"/>
      <c r="D251" s="148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272"/>
      <c r="R251" s="153"/>
      <c r="S251" s="272"/>
      <c r="T251" s="272"/>
      <c r="U251" s="272"/>
      <c r="V251" s="272"/>
      <c r="W251" s="272"/>
      <c r="X251" s="272"/>
      <c r="Y251" s="272"/>
      <c r="Z251" s="272"/>
      <c r="AA251" s="272"/>
      <c r="AB251" s="272"/>
      <c r="AC251" s="272"/>
      <c r="AD251" s="272"/>
      <c r="AE251" s="272"/>
      <c r="AF251" s="272"/>
      <c r="AG251" s="272"/>
      <c r="AH251" s="272"/>
      <c r="AI251" s="272"/>
      <c r="AJ251" s="272"/>
    </row>
    <row r="252" ht="18.0" customHeight="1">
      <c r="A252" s="14"/>
      <c r="B252" s="14"/>
      <c r="C252" s="14"/>
      <c r="D252" s="148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272"/>
      <c r="R252" s="153"/>
      <c r="S252" s="272"/>
      <c r="T252" s="272"/>
      <c r="U252" s="272"/>
      <c r="V252" s="272"/>
      <c r="W252" s="272"/>
      <c r="X252" s="272"/>
      <c r="Y252" s="272"/>
      <c r="Z252" s="272"/>
      <c r="AA252" s="272"/>
      <c r="AB252" s="272"/>
      <c r="AC252" s="272"/>
      <c r="AD252" s="272"/>
      <c r="AE252" s="272"/>
      <c r="AF252" s="272"/>
      <c r="AG252" s="272"/>
      <c r="AH252" s="272"/>
      <c r="AI252" s="272"/>
      <c r="AJ252" s="272"/>
    </row>
    <row r="253" ht="18.0" customHeight="1">
      <c r="A253" s="14"/>
      <c r="B253" s="14"/>
      <c r="C253" s="14"/>
      <c r="D253" s="148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272"/>
      <c r="R253" s="153"/>
      <c r="S253" s="272"/>
      <c r="T253" s="272"/>
      <c r="U253" s="272"/>
      <c r="V253" s="272"/>
      <c r="W253" s="272"/>
      <c r="X253" s="272"/>
      <c r="Y253" s="272"/>
      <c r="Z253" s="272"/>
      <c r="AA253" s="272"/>
      <c r="AB253" s="272"/>
      <c r="AC253" s="272"/>
      <c r="AD253" s="272"/>
      <c r="AE253" s="272"/>
      <c r="AF253" s="272"/>
      <c r="AG253" s="272"/>
      <c r="AH253" s="272"/>
      <c r="AI253" s="272"/>
      <c r="AJ253" s="272"/>
    </row>
    <row r="254" ht="18.0" customHeight="1">
      <c r="A254" s="14"/>
      <c r="B254" s="14"/>
      <c r="C254" s="14"/>
      <c r="D254" s="148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272"/>
      <c r="R254" s="153"/>
      <c r="S254" s="272"/>
      <c r="T254" s="272"/>
      <c r="U254" s="272"/>
      <c r="V254" s="272"/>
      <c r="W254" s="272"/>
      <c r="X254" s="272"/>
      <c r="Y254" s="272"/>
      <c r="Z254" s="272"/>
      <c r="AA254" s="272"/>
      <c r="AB254" s="272"/>
      <c r="AC254" s="272"/>
      <c r="AD254" s="272"/>
      <c r="AE254" s="272"/>
      <c r="AF254" s="272"/>
      <c r="AG254" s="272"/>
      <c r="AH254" s="272"/>
      <c r="AI254" s="272"/>
      <c r="AJ254" s="272"/>
    </row>
    <row r="255" ht="18.0" customHeight="1">
      <c r="A255" s="14"/>
      <c r="B255" s="14"/>
      <c r="C255" s="14"/>
      <c r="D255" s="148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272"/>
      <c r="R255" s="153"/>
      <c r="S255" s="272"/>
      <c r="T255" s="272"/>
      <c r="U255" s="272"/>
      <c r="V255" s="272"/>
      <c r="W255" s="272"/>
      <c r="X255" s="272"/>
      <c r="Y255" s="272"/>
      <c r="Z255" s="272"/>
      <c r="AA255" s="272"/>
      <c r="AB255" s="272"/>
      <c r="AC255" s="272"/>
      <c r="AD255" s="272"/>
      <c r="AE255" s="272"/>
      <c r="AF255" s="272"/>
      <c r="AG255" s="272"/>
      <c r="AH255" s="272"/>
      <c r="AI255" s="272"/>
      <c r="AJ255" s="272"/>
    </row>
    <row r="256" ht="18.0" customHeight="1">
      <c r="A256" s="14"/>
      <c r="B256" s="14"/>
      <c r="C256" s="14"/>
      <c r="D256" s="148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272"/>
      <c r="R256" s="153"/>
      <c r="S256" s="272"/>
      <c r="T256" s="272"/>
      <c r="U256" s="272"/>
      <c r="V256" s="272"/>
      <c r="W256" s="272"/>
      <c r="X256" s="272"/>
      <c r="Y256" s="272"/>
      <c r="Z256" s="272"/>
      <c r="AA256" s="272"/>
      <c r="AB256" s="272"/>
      <c r="AC256" s="272"/>
      <c r="AD256" s="272"/>
      <c r="AE256" s="272"/>
      <c r="AF256" s="272"/>
      <c r="AG256" s="272"/>
      <c r="AH256" s="272"/>
      <c r="AI256" s="272"/>
      <c r="AJ256" s="272"/>
    </row>
    <row r="257" ht="18.0" customHeight="1">
      <c r="A257" s="14"/>
      <c r="B257" s="14"/>
      <c r="C257" s="14"/>
      <c r="D257" s="148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272"/>
      <c r="R257" s="153"/>
      <c r="S257" s="272"/>
      <c r="T257" s="272"/>
      <c r="U257" s="272"/>
      <c r="V257" s="272"/>
      <c r="W257" s="272"/>
      <c r="X257" s="272"/>
      <c r="Y257" s="272"/>
      <c r="Z257" s="272"/>
      <c r="AA257" s="272"/>
      <c r="AB257" s="272"/>
      <c r="AC257" s="272"/>
      <c r="AD257" s="272"/>
      <c r="AE257" s="272"/>
      <c r="AF257" s="272"/>
      <c r="AG257" s="272"/>
      <c r="AH257" s="272"/>
      <c r="AI257" s="272"/>
      <c r="AJ257" s="272"/>
    </row>
    <row r="258" ht="18.0" customHeight="1">
      <c r="A258" s="14"/>
      <c r="B258" s="14"/>
      <c r="C258" s="14"/>
      <c r="D258" s="148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272"/>
      <c r="R258" s="153"/>
      <c r="S258" s="272"/>
      <c r="T258" s="272"/>
      <c r="U258" s="272"/>
      <c r="V258" s="272"/>
      <c r="W258" s="272"/>
      <c r="X258" s="272"/>
      <c r="Y258" s="272"/>
      <c r="Z258" s="272"/>
      <c r="AA258" s="272"/>
      <c r="AB258" s="272"/>
      <c r="AC258" s="272"/>
      <c r="AD258" s="272"/>
      <c r="AE258" s="272"/>
      <c r="AF258" s="272"/>
      <c r="AG258" s="272"/>
      <c r="AH258" s="272"/>
      <c r="AI258" s="272"/>
      <c r="AJ258" s="272"/>
    </row>
    <row r="259" ht="18.0" customHeight="1">
      <c r="A259" s="14"/>
      <c r="B259" s="14"/>
      <c r="C259" s="14"/>
      <c r="D259" s="148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272"/>
      <c r="R259" s="153"/>
      <c r="S259" s="272"/>
      <c r="T259" s="272"/>
      <c r="U259" s="272"/>
      <c r="V259" s="272"/>
      <c r="W259" s="272"/>
      <c r="X259" s="272"/>
      <c r="Y259" s="272"/>
      <c r="Z259" s="272"/>
      <c r="AA259" s="272"/>
      <c r="AB259" s="272"/>
      <c r="AC259" s="272"/>
      <c r="AD259" s="272"/>
      <c r="AE259" s="272"/>
      <c r="AF259" s="272"/>
      <c r="AG259" s="272"/>
      <c r="AH259" s="272"/>
      <c r="AI259" s="272"/>
      <c r="AJ259" s="272"/>
    </row>
    <row r="260" ht="18.0" customHeight="1">
      <c r="A260" s="14"/>
      <c r="B260" s="14"/>
      <c r="C260" s="14"/>
      <c r="D260" s="148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272"/>
      <c r="R260" s="153"/>
      <c r="S260" s="272"/>
      <c r="T260" s="272"/>
      <c r="U260" s="272"/>
      <c r="V260" s="272"/>
      <c r="W260" s="272"/>
      <c r="X260" s="272"/>
      <c r="Y260" s="272"/>
      <c r="Z260" s="272"/>
      <c r="AA260" s="272"/>
      <c r="AB260" s="272"/>
      <c r="AC260" s="272"/>
      <c r="AD260" s="272"/>
      <c r="AE260" s="272"/>
      <c r="AF260" s="272"/>
      <c r="AG260" s="272"/>
      <c r="AH260" s="272"/>
      <c r="AI260" s="272"/>
      <c r="AJ260" s="272"/>
    </row>
    <row r="261" ht="18.0" customHeight="1">
      <c r="A261" s="14"/>
      <c r="B261" s="14"/>
      <c r="C261" s="14"/>
      <c r="D261" s="148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272"/>
      <c r="R261" s="153"/>
      <c r="S261" s="272"/>
      <c r="T261" s="272"/>
      <c r="U261" s="272"/>
      <c r="V261" s="272"/>
      <c r="W261" s="272"/>
      <c r="X261" s="272"/>
      <c r="Y261" s="272"/>
      <c r="Z261" s="272"/>
      <c r="AA261" s="272"/>
      <c r="AB261" s="272"/>
      <c r="AC261" s="272"/>
      <c r="AD261" s="272"/>
      <c r="AE261" s="272"/>
      <c r="AF261" s="272"/>
      <c r="AG261" s="272"/>
      <c r="AH261" s="272"/>
      <c r="AI261" s="272"/>
      <c r="AJ261" s="272"/>
    </row>
    <row r="262" ht="18.0" customHeight="1">
      <c r="A262" s="14"/>
      <c r="B262" s="14"/>
      <c r="C262" s="14"/>
      <c r="D262" s="148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272"/>
      <c r="R262" s="153"/>
      <c r="S262" s="272"/>
      <c r="T262" s="272"/>
      <c r="U262" s="272"/>
      <c r="V262" s="272"/>
      <c r="W262" s="272"/>
      <c r="X262" s="272"/>
      <c r="Y262" s="272"/>
      <c r="Z262" s="272"/>
      <c r="AA262" s="272"/>
      <c r="AB262" s="272"/>
      <c r="AC262" s="272"/>
      <c r="AD262" s="272"/>
      <c r="AE262" s="272"/>
      <c r="AF262" s="272"/>
      <c r="AG262" s="272"/>
      <c r="AH262" s="272"/>
      <c r="AI262" s="272"/>
      <c r="AJ262" s="272"/>
    </row>
    <row r="263" ht="18.0" customHeight="1">
      <c r="A263" s="14"/>
      <c r="B263" s="14"/>
      <c r="C263" s="14"/>
      <c r="D263" s="148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272"/>
      <c r="R263" s="153"/>
      <c r="S263" s="272"/>
      <c r="T263" s="272"/>
      <c r="U263" s="272"/>
      <c r="V263" s="272"/>
      <c r="W263" s="272"/>
      <c r="X263" s="272"/>
      <c r="Y263" s="272"/>
      <c r="Z263" s="272"/>
      <c r="AA263" s="272"/>
      <c r="AB263" s="272"/>
      <c r="AC263" s="272"/>
      <c r="AD263" s="272"/>
      <c r="AE263" s="272"/>
      <c r="AF263" s="272"/>
      <c r="AG263" s="272"/>
      <c r="AH263" s="272"/>
      <c r="AI263" s="272"/>
      <c r="AJ263" s="272"/>
    </row>
    <row r="264" ht="18.0" customHeight="1">
      <c r="A264" s="14"/>
      <c r="B264" s="14"/>
      <c r="C264" s="14"/>
      <c r="D264" s="148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272"/>
      <c r="R264" s="153"/>
      <c r="S264" s="272"/>
      <c r="T264" s="272"/>
      <c r="U264" s="272"/>
      <c r="V264" s="272"/>
      <c r="W264" s="272"/>
      <c r="X264" s="272"/>
      <c r="Y264" s="272"/>
      <c r="Z264" s="272"/>
      <c r="AA264" s="272"/>
      <c r="AB264" s="272"/>
      <c r="AC264" s="272"/>
      <c r="AD264" s="272"/>
      <c r="AE264" s="272"/>
      <c r="AF264" s="272"/>
      <c r="AG264" s="272"/>
      <c r="AH264" s="272"/>
      <c r="AI264" s="272"/>
      <c r="AJ264" s="272"/>
    </row>
    <row r="265" ht="18.0" customHeight="1">
      <c r="A265" s="14"/>
      <c r="B265" s="14"/>
      <c r="C265" s="14"/>
      <c r="D265" s="148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272"/>
      <c r="R265" s="153"/>
      <c r="S265" s="272"/>
      <c r="T265" s="272"/>
      <c r="U265" s="272"/>
      <c r="V265" s="272"/>
      <c r="W265" s="272"/>
      <c r="X265" s="272"/>
      <c r="Y265" s="272"/>
      <c r="Z265" s="272"/>
      <c r="AA265" s="272"/>
      <c r="AB265" s="272"/>
      <c r="AC265" s="272"/>
      <c r="AD265" s="272"/>
      <c r="AE265" s="272"/>
      <c r="AF265" s="272"/>
      <c r="AG265" s="272"/>
      <c r="AH265" s="272"/>
      <c r="AI265" s="272"/>
      <c r="AJ265" s="272"/>
    </row>
    <row r="266" ht="18.0" customHeight="1">
      <c r="A266" s="14"/>
      <c r="B266" s="14"/>
      <c r="C266" s="14"/>
      <c r="D266" s="148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272"/>
      <c r="R266" s="153"/>
      <c r="S266" s="272"/>
      <c r="T266" s="272"/>
      <c r="U266" s="272"/>
      <c r="V266" s="272"/>
      <c r="W266" s="272"/>
      <c r="X266" s="272"/>
      <c r="Y266" s="272"/>
      <c r="Z266" s="272"/>
      <c r="AA266" s="272"/>
      <c r="AB266" s="272"/>
      <c r="AC266" s="272"/>
      <c r="AD266" s="272"/>
      <c r="AE266" s="272"/>
      <c r="AF266" s="272"/>
      <c r="AG266" s="272"/>
      <c r="AH266" s="272"/>
      <c r="AI266" s="272"/>
      <c r="AJ266" s="272"/>
    </row>
    <row r="267" ht="18.0" customHeight="1">
      <c r="A267" s="14"/>
      <c r="B267" s="14"/>
      <c r="C267" s="14"/>
      <c r="D267" s="148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272"/>
      <c r="R267" s="153"/>
      <c r="S267" s="272"/>
      <c r="T267" s="272"/>
      <c r="U267" s="272"/>
      <c r="V267" s="272"/>
      <c r="W267" s="272"/>
      <c r="X267" s="272"/>
      <c r="Y267" s="272"/>
      <c r="Z267" s="272"/>
      <c r="AA267" s="272"/>
      <c r="AB267" s="272"/>
      <c r="AC267" s="272"/>
      <c r="AD267" s="272"/>
      <c r="AE267" s="272"/>
      <c r="AF267" s="272"/>
      <c r="AG267" s="272"/>
      <c r="AH267" s="272"/>
      <c r="AI267" s="272"/>
      <c r="AJ267" s="272"/>
    </row>
    <row r="268" ht="18.0" customHeight="1">
      <c r="A268" s="14"/>
      <c r="B268" s="14"/>
      <c r="C268" s="14"/>
      <c r="D268" s="148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272"/>
      <c r="R268" s="153"/>
      <c r="S268" s="272"/>
      <c r="T268" s="272"/>
      <c r="U268" s="272"/>
      <c r="V268" s="272"/>
      <c r="W268" s="272"/>
      <c r="X268" s="272"/>
      <c r="Y268" s="272"/>
      <c r="Z268" s="272"/>
      <c r="AA268" s="272"/>
      <c r="AB268" s="272"/>
      <c r="AC268" s="272"/>
      <c r="AD268" s="272"/>
      <c r="AE268" s="272"/>
      <c r="AF268" s="272"/>
      <c r="AG268" s="272"/>
      <c r="AH268" s="272"/>
      <c r="AI268" s="272"/>
      <c r="AJ268" s="272"/>
    </row>
    <row r="269" ht="18.0" customHeight="1">
      <c r="A269" s="14"/>
      <c r="B269" s="14"/>
      <c r="C269" s="14"/>
      <c r="D269" s="148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272"/>
      <c r="R269" s="153"/>
      <c r="S269" s="272"/>
      <c r="T269" s="272"/>
      <c r="U269" s="272"/>
      <c r="V269" s="272"/>
      <c r="W269" s="272"/>
      <c r="X269" s="272"/>
      <c r="Y269" s="272"/>
      <c r="Z269" s="272"/>
      <c r="AA269" s="272"/>
      <c r="AB269" s="272"/>
      <c r="AC269" s="272"/>
      <c r="AD269" s="272"/>
      <c r="AE269" s="272"/>
      <c r="AF269" s="272"/>
      <c r="AG269" s="272"/>
      <c r="AH269" s="272"/>
      <c r="AI269" s="272"/>
      <c r="AJ269" s="272"/>
    </row>
    <row r="270" ht="18.0" customHeight="1">
      <c r="A270" s="14"/>
      <c r="B270" s="14"/>
      <c r="C270" s="14"/>
      <c r="D270" s="148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272"/>
      <c r="R270" s="153"/>
      <c r="S270" s="272"/>
      <c r="T270" s="272"/>
      <c r="U270" s="272"/>
      <c r="V270" s="272"/>
      <c r="W270" s="272"/>
      <c r="X270" s="272"/>
      <c r="Y270" s="272"/>
      <c r="Z270" s="272"/>
      <c r="AA270" s="272"/>
      <c r="AB270" s="272"/>
      <c r="AC270" s="272"/>
      <c r="AD270" s="272"/>
      <c r="AE270" s="272"/>
      <c r="AF270" s="272"/>
      <c r="AG270" s="272"/>
      <c r="AH270" s="272"/>
      <c r="AI270" s="272"/>
      <c r="AJ270" s="272"/>
    </row>
    <row r="271" ht="18.0" customHeight="1">
      <c r="A271" s="14"/>
      <c r="B271" s="14"/>
      <c r="C271" s="14"/>
      <c r="D271" s="148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272"/>
      <c r="R271" s="153"/>
      <c r="S271" s="272"/>
      <c r="T271" s="272"/>
      <c r="U271" s="272"/>
      <c r="V271" s="272"/>
      <c r="W271" s="272"/>
      <c r="X271" s="272"/>
      <c r="Y271" s="272"/>
      <c r="Z271" s="272"/>
      <c r="AA271" s="272"/>
      <c r="AB271" s="272"/>
      <c r="AC271" s="272"/>
      <c r="AD271" s="272"/>
      <c r="AE271" s="272"/>
      <c r="AF271" s="272"/>
      <c r="AG271" s="272"/>
      <c r="AH271" s="272"/>
      <c r="AI271" s="272"/>
      <c r="AJ271" s="272"/>
    </row>
    <row r="272" ht="18.0" customHeight="1">
      <c r="A272" s="14"/>
      <c r="B272" s="14"/>
      <c r="C272" s="14"/>
      <c r="D272" s="148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272"/>
      <c r="R272" s="153"/>
      <c r="S272" s="272"/>
      <c r="T272" s="272"/>
      <c r="U272" s="272"/>
      <c r="V272" s="272"/>
      <c r="W272" s="272"/>
      <c r="X272" s="272"/>
      <c r="Y272" s="272"/>
      <c r="Z272" s="272"/>
      <c r="AA272" s="272"/>
      <c r="AB272" s="272"/>
      <c r="AC272" s="272"/>
      <c r="AD272" s="272"/>
      <c r="AE272" s="272"/>
      <c r="AF272" s="272"/>
      <c r="AG272" s="272"/>
      <c r="AH272" s="272"/>
      <c r="AI272" s="272"/>
      <c r="AJ272" s="272"/>
    </row>
    <row r="273" ht="18.0" customHeight="1">
      <c r="A273" s="14"/>
      <c r="B273" s="14"/>
      <c r="C273" s="14"/>
      <c r="D273" s="148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272"/>
      <c r="R273" s="153"/>
      <c r="S273" s="272"/>
      <c r="T273" s="272"/>
      <c r="U273" s="272"/>
      <c r="V273" s="272"/>
      <c r="W273" s="272"/>
      <c r="X273" s="272"/>
      <c r="Y273" s="272"/>
      <c r="Z273" s="272"/>
      <c r="AA273" s="272"/>
      <c r="AB273" s="272"/>
      <c r="AC273" s="272"/>
      <c r="AD273" s="272"/>
      <c r="AE273" s="272"/>
      <c r="AF273" s="272"/>
      <c r="AG273" s="272"/>
      <c r="AH273" s="272"/>
      <c r="AI273" s="272"/>
      <c r="AJ273" s="272"/>
    </row>
    <row r="274" ht="18.0" customHeight="1">
      <c r="A274" s="14"/>
      <c r="B274" s="14"/>
      <c r="C274" s="14"/>
      <c r="D274" s="148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272"/>
      <c r="R274" s="153"/>
      <c r="S274" s="272"/>
      <c r="T274" s="272"/>
      <c r="U274" s="272"/>
      <c r="V274" s="272"/>
      <c r="W274" s="272"/>
      <c r="X274" s="272"/>
      <c r="Y274" s="272"/>
      <c r="Z274" s="272"/>
      <c r="AA274" s="272"/>
      <c r="AB274" s="272"/>
      <c r="AC274" s="272"/>
      <c r="AD274" s="272"/>
      <c r="AE274" s="272"/>
      <c r="AF274" s="272"/>
      <c r="AG274" s="272"/>
      <c r="AH274" s="272"/>
      <c r="AI274" s="272"/>
      <c r="AJ274" s="272"/>
    </row>
    <row r="275" ht="18.0" customHeight="1">
      <c r="A275" s="14"/>
      <c r="B275" s="14"/>
      <c r="C275" s="14"/>
      <c r="D275" s="148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272"/>
      <c r="R275" s="153"/>
      <c r="S275" s="272"/>
      <c r="T275" s="272"/>
      <c r="U275" s="272"/>
      <c r="V275" s="272"/>
      <c r="W275" s="272"/>
      <c r="X275" s="272"/>
      <c r="Y275" s="272"/>
      <c r="Z275" s="272"/>
      <c r="AA275" s="272"/>
      <c r="AB275" s="272"/>
      <c r="AC275" s="272"/>
      <c r="AD275" s="272"/>
      <c r="AE275" s="272"/>
      <c r="AF275" s="272"/>
      <c r="AG275" s="272"/>
      <c r="AH275" s="272"/>
      <c r="AI275" s="272"/>
      <c r="AJ275" s="272"/>
    </row>
    <row r="276" ht="18.0" customHeight="1">
      <c r="A276" s="14"/>
      <c r="B276" s="14"/>
      <c r="C276" s="14"/>
      <c r="D276" s="148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272"/>
      <c r="R276" s="153"/>
      <c r="S276" s="272"/>
      <c r="T276" s="272"/>
      <c r="U276" s="272"/>
      <c r="V276" s="272"/>
      <c r="W276" s="272"/>
      <c r="X276" s="272"/>
      <c r="Y276" s="272"/>
      <c r="Z276" s="272"/>
      <c r="AA276" s="272"/>
      <c r="AB276" s="272"/>
      <c r="AC276" s="272"/>
      <c r="AD276" s="272"/>
      <c r="AE276" s="272"/>
      <c r="AF276" s="272"/>
      <c r="AG276" s="272"/>
      <c r="AH276" s="272"/>
      <c r="AI276" s="272"/>
      <c r="AJ276" s="272"/>
    </row>
    <row r="277" ht="18.0" customHeight="1">
      <c r="A277" s="14"/>
      <c r="B277" s="14"/>
      <c r="C277" s="14"/>
      <c r="D277" s="148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272"/>
      <c r="R277" s="153"/>
      <c r="S277" s="272"/>
      <c r="T277" s="272"/>
      <c r="U277" s="272"/>
      <c r="V277" s="272"/>
      <c r="W277" s="272"/>
      <c r="X277" s="272"/>
      <c r="Y277" s="272"/>
      <c r="Z277" s="272"/>
      <c r="AA277" s="272"/>
      <c r="AB277" s="272"/>
      <c r="AC277" s="272"/>
      <c r="AD277" s="272"/>
      <c r="AE277" s="272"/>
      <c r="AF277" s="272"/>
      <c r="AG277" s="272"/>
      <c r="AH277" s="272"/>
      <c r="AI277" s="272"/>
      <c r="AJ277" s="272"/>
    </row>
    <row r="278" ht="18.0" customHeight="1">
      <c r="A278" s="14"/>
      <c r="B278" s="14"/>
      <c r="C278" s="14"/>
      <c r="D278" s="148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272"/>
      <c r="R278" s="153"/>
      <c r="S278" s="272"/>
      <c r="T278" s="272"/>
      <c r="U278" s="272"/>
      <c r="V278" s="272"/>
      <c r="W278" s="272"/>
      <c r="X278" s="272"/>
      <c r="Y278" s="272"/>
      <c r="Z278" s="272"/>
      <c r="AA278" s="272"/>
      <c r="AB278" s="272"/>
      <c r="AC278" s="272"/>
      <c r="AD278" s="272"/>
      <c r="AE278" s="272"/>
      <c r="AF278" s="272"/>
      <c r="AG278" s="272"/>
      <c r="AH278" s="272"/>
      <c r="AI278" s="272"/>
      <c r="AJ278" s="272"/>
    </row>
    <row r="279" ht="18.0" customHeight="1">
      <c r="A279" s="14"/>
      <c r="B279" s="14"/>
      <c r="C279" s="14"/>
      <c r="D279" s="148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272"/>
      <c r="R279" s="153"/>
      <c r="S279" s="272"/>
      <c r="T279" s="272"/>
      <c r="U279" s="272"/>
      <c r="V279" s="272"/>
      <c r="W279" s="272"/>
      <c r="X279" s="272"/>
      <c r="Y279" s="272"/>
      <c r="Z279" s="272"/>
      <c r="AA279" s="272"/>
      <c r="AB279" s="272"/>
      <c r="AC279" s="272"/>
      <c r="AD279" s="272"/>
      <c r="AE279" s="272"/>
      <c r="AF279" s="272"/>
      <c r="AG279" s="272"/>
      <c r="AH279" s="272"/>
      <c r="AI279" s="272"/>
      <c r="AJ279" s="272"/>
    </row>
    <row r="280" ht="18.0" customHeight="1">
      <c r="A280" s="14"/>
      <c r="B280" s="14"/>
      <c r="C280" s="14"/>
      <c r="D280" s="148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272"/>
      <c r="R280" s="153"/>
      <c r="S280" s="272"/>
      <c r="T280" s="272"/>
      <c r="U280" s="272"/>
      <c r="V280" s="272"/>
      <c r="W280" s="272"/>
      <c r="X280" s="272"/>
      <c r="Y280" s="272"/>
      <c r="Z280" s="272"/>
      <c r="AA280" s="272"/>
      <c r="AB280" s="272"/>
      <c r="AC280" s="272"/>
      <c r="AD280" s="272"/>
      <c r="AE280" s="272"/>
      <c r="AF280" s="272"/>
      <c r="AG280" s="272"/>
      <c r="AH280" s="272"/>
      <c r="AI280" s="272"/>
      <c r="AJ280" s="272"/>
    </row>
    <row r="281" ht="18.0" customHeight="1">
      <c r="A281" s="14"/>
      <c r="B281" s="14"/>
      <c r="C281" s="14"/>
      <c r="D281" s="148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272"/>
      <c r="R281" s="153"/>
      <c r="S281" s="272"/>
      <c r="T281" s="272"/>
      <c r="U281" s="272"/>
      <c r="V281" s="272"/>
      <c r="W281" s="272"/>
      <c r="X281" s="272"/>
      <c r="Y281" s="272"/>
      <c r="Z281" s="272"/>
      <c r="AA281" s="272"/>
      <c r="AB281" s="272"/>
      <c r="AC281" s="272"/>
      <c r="AD281" s="272"/>
      <c r="AE281" s="272"/>
      <c r="AF281" s="272"/>
      <c r="AG281" s="272"/>
      <c r="AH281" s="272"/>
      <c r="AI281" s="272"/>
      <c r="AJ281" s="272"/>
    </row>
    <row r="282" ht="18.0" customHeight="1">
      <c r="A282" s="14"/>
      <c r="B282" s="14"/>
      <c r="C282" s="14"/>
      <c r="D282" s="148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272"/>
      <c r="R282" s="153"/>
      <c r="S282" s="272"/>
      <c r="T282" s="272"/>
      <c r="U282" s="272"/>
      <c r="V282" s="272"/>
      <c r="W282" s="272"/>
      <c r="X282" s="272"/>
      <c r="Y282" s="272"/>
      <c r="Z282" s="272"/>
      <c r="AA282" s="272"/>
      <c r="AB282" s="272"/>
      <c r="AC282" s="272"/>
      <c r="AD282" s="272"/>
      <c r="AE282" s="272"/>
      <c r="AF282" s="272"/>
      <c r="AG282" s="272"/>
      <c r="AH282" s="272"/>
      <c r="AI282" s="272"/>
      <c r="AJ282" s="272"/>
    </row>
    <row r="283" ht="18.0" customHeight="1">
      <c r="A283" s="14"/>
      <c r="B283" s="14"/>
      <c r="C283" s="14"/>
      <c r="D283" s="148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272"/>
      <c r="R283" s="153"/>
      <c r="S283" s="272"/>
      <c r="T283" s="272"/>
      <c r="U283" s="272"/>
      <c r="V283" s="272"/>
      <c r="W283" s="272"/>
      <c r="X283" s="272"/>
      <c r="Y283" s="272"/>
      <c r="Z283" s="272"/>
      <c r="AA283" s="272"/>
      <c r="AB283" s="272"/>
      <c r="AC283" s="272"/>
      <c r="AD283" s="272"/>
      <c r="AE283" s="272"/>
      <c r="AF283" s="272"/>
      <c r="AG283" s="272"/>
      <c r="AH283" s="272"/>
      <c r="AI283" s="272"/>
      <c r="AJ283" s="272"/>
    </row>
    <row r="284" ht="18.0" customHeight="1">
      <c r="A284" s="14"/>
      <c r="B284" s="14"/>
      <c r="C284" s="14"/>
      <c r="D284" s="148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272"/>
      <c r="R284" s="153"/>
      <c r="S284" s="272"/>
      <c r="T284" s="272"/>
      <c r="U284" s="272"/>
      <c r="V284" s="272"/>
      <c r="W284" s="272"/>
      <c r="X284" s="272"/>
      <c r="Y284" s="272"/>
      <c r="Z284" s="272"/>
      <c r="AA284" s="272"/>
      <c r="AB284" s="272"/>
      <c r="AC284" s="272"/>
      <c r="AD284" s="272"/>
      <c r="AE284" s="272"/>
      <c r="AF284" s="272"/>
      <c r="AG284" s="272"/>
      <c r="AH284" s="272"/>
      <c r="AI284" s="272"/>
      <c r="AJ284" s="272"/>
    </row>
    <row r="285" ht="18.0" customHeight="1">
      <c r="A285" s="14"/>
      <c r="B285" s="14"/>
      <c r="C285" s="14"/>
      <c r="D285" s="148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272"/>
      <c r="R285" s="153"/>
      <c r="S285" s="272"/>
      <c r="T285" s="272"/>
      <c r="U285" s="272"/>
      <c r="V285" s="272"/>
      <c r="W285" s="272"/>
      <c r="X285" s="272"/>
      <c r="Y285" s="272"/>
      <c r="Z285" s="272"/>
      <c r="AA285" s="272"/>
      <c r="AB285" s="272"/>
      <c r="AC285" s="272"/>
      <c r="AD285" s="272"/>
      <c r="AE285" s="272"/>
      <c r="AF285" s="272"/>
      <c r="AG285" s="272"/>
      <c r="AH285" s="272"/>
      <c r="AI285" s="272"/>
      <c r="AJ285" s="272"/>
    </row>
    <row r="286" ht="18.0" customHeight="1">
      <c r="A286" s="14"/>
      <c r="B286" s="14"/>
      <c r="C286" s="14"/>
      <c r="D286" s="148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272"/>
      <c r="R286" s="153"/>
      <c r="S286" s="272"/>
      <c r="T286" s="272"/>
      <c r="U286" s="272"/>
      <c r="V286" s="272"/>
      <c r="W286" s="272"/>
      <c r="X286" s="272"/>
      <c r="Y286" s="272"/>
      <c r="Z286" s="272"/>
      <c r="AA286" s="272"/>
      <c r="AB286" s="272"/>
      <c r="AC286" s="272"/>
      <c r="AD286" s="272"/>
      <c r="AE286" s="272"/>
      <c r="AF286" s="272"/>
      <c r="AG286" s="272"/>
      <c r="AH286" s="272"/>
      <c r="AI286" s="272"/>
      <c r="AJ286" s="272"/>
    </row>
    <row r="287" ht="18.0" customHeight="1">
      <c r="A287" s="14"/>
      <c r="B287" s="14"/>
      <c r="C287" s="14"/>
      <c r="D287" s="148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272"/>
      <c r="R287" s="153"/>
      <c r="S287" s="272"/>
      <c r="T287" s="272"/>
      <c r="U287" s="272"/>
      <c r="V287" s="272"/>
      <c r="W287" s="272"/>
      <c r="X287" s="272"/>
      <c r="Y287" s="272"/>
      <c r="Z287" s="272"/>
      <c r="AA287" s="272"/>
      <c r="AB287" s="272"/>
      <c r="AC287" s="272"/>
      <c r="AD287" s="272"/>
      <c r="AE287" s="272"/>
      <c r="AF287" s="272"/>
      <c r="AG287" s="272"/>
      <c r="AH287" s="272"/>
      <c r="AI287" s="272"/>
      <c r="AJ287" s="272"/>
    </row>
    <row r="288" ht="18.0" customHeight="1">
      <c r="A288" s="14"/>
      <c r="B288" s="14"/>
      <c r="C288" s="14"/>
      <c r="D288" s="148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272"/>
      <c r="R288" s="153"/>
      <c r="S288" s="272"/>
      <c r="T288" s="272"/>
      <c r="U288" s="272"/>
      <c r="V288" s="272"/>
      <c r="W288" s="272"/>
      <c r="X288" s="272"/>
      <c r="Y288" s="272"/>
      <c r="Z288" s="272"/>
      <c r="AA288" s="272"/>
      <c r="AB288" s="272"/>
      <c r="AC288" s="272"/>
      <c r="AD288" s="272"/>
      <c r="AE288" s="272"/>
      <c r="AF288" s="272"/>
      <c r="AG288" s="272"/>
      <c r="AH288" s="272"/>
      <c r="AI288" s="272"/>
      <c r="AJ288" s="272"/>
    </row>
    <row r="289" ht="18.0" customHeight="1">
      <c r="A289" s="14"/>
      <c r="B289" s="14"/>
      <c r="C289" s="14"/>
      <c r="D289" s="148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272"/>
      <c r="R289" s="153"/>
      <c r="S289" s="272"/>
      <c r="T289" s="272"/>
      <c r="U289" s="272"/>
      <c r="V289" s="272"/>
      <c r="W289" s="272"/>
      <c r="X289" s="272"/>
      <c r="Y289" s="272"/>
      <c r="Z289" s="272"/>
      <c r="AA289" s="272"/>
      <c r="AB289" s="272"/>
      <c r="AC289" s="272"/>
      <c r="AD289" s="272"/>
      <c r="AE289" s="272"/>
      <c r="AF289" s="272"/>
      <c r="AG289" s="272"/>
      <c r="AH289" s="272"/>
      <c r="AI289" s="272"/>
      <c r="AJ289" s="272"/>
    </row>
    <row r="290" ht="18.0" customHeight="1">
      <c r="A290" s="14"/>
      <c r="B290" s="14"/>
      <c r="C290" s="14"/>
      <c r="D290" s="148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272"/>
      <c r="R290" s="153"/>
      <c r="S290" s="272"/>
      <c r="T290" s="272"/>
      <c r="U290" s="272"/>
      <c r="V290" s="272"/>
      <c r="W290" s="272"/>
      <c r="X290" s="272"/>
      <c r="Y290" s="272"/>
      <c r="Z290" s="272"/>
      <c r="AA290" s="272"/>
      <c r="AB290" s="272"/>
      <c r="AC290" s="272"/>
      <c r="AD290" s="272"/>
      <c r="AE290" s="272"/>
      <c r="AF290" s="272"/>
      <c r="AG290" s="272"/>
      <c r="AH290" s="272"/>
      <c r="AI290" s="272"/>
      <c r="AJ290" s="272"/>
    </row>
    <row r="291" ht="18.0" customHeight="1">
      <c r="A291" s="14"/>
      <c r="B291" s="14"/>
      <c r="C291" s="14"/>
      <c r="D291" s="148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272"/>
      <c r="R291" s="153"/>
      <c r="S291" s="272"/>
      <c r="T291" s="272"/>
      <c r="U291" s="272"/>
      <c r="V291" s="272"/>
      <c r="W291" s="272"/>
      <c r="X291" s="272"/>
      <c r="Y291" s="272"/>
      <c r="Z291" s="272"/>
      <c r="AA291" s="272"/>
      <c r="AB291" s="272"/>
      <c r="AC291" s="272"/>
      <c r="AD291" s="272"/>
      <c r="AE291" s="272"/>
      <c r="AF291" s="272"/>
      <c r="AG291" s="272"/>
      <c r="AH291" s="272"/>
      <c r="AI291" s="272"/>
      <c r="AJ291" s="272"/>
    </row>
    <row r="292" ht="18.0" customHeight="1">
      <c r="A292" s="14"/>
      <c r="B292" s="14"/>
      <c r="C292" s="14"/>
      <c r="D292" s="148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272"/>
      <c r="R292" s="153"/>
      <c r="S292" s="272"/>
      <c r="T292" s="272"/>
      <c r="U292" s="272"/>
      <c r="V292" s="272"/>
      <c r="W292" s="272"/>
      <c r="X292" s="272"/>
      <c r="Y292" s="272"/>
      <c r="Z292" s="272"/>
      <c r="AA292" s="272"/>
      <c r="AB292" s="272"/>
      <c r="AC292" s="272"/>
      <c r="AD292" s="272"/>
      <c r="AE292" s="272"/>
      <c r="AF292" s="272"/>
      <c r="AG292" s="272"/>
      <c r="AH292" s="272"/>
      <c r="AI292" s="272"/>
      <c r="AJ292" s="272"/>
    </row>
    <row r="293" ht="18.0" customHeight="1">
      <c r="A293" s="14"/>
      <c r="B293" s="14"/>
      <c r="C293" s="14"/>
      <c r="D293" s="148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272"/>
      <c r="R293" s="153"/>
      <c r="S293" s="272"/>
      <c r="T293" s="272"/>
      <c r="U293" s="272"/>
      <c r="V293" s="272"/>
      <c r="W293" s="272"/>
      <c r="X293" s="272"/>
      <c r="Y293" s="272"/>
      <c r="Z293" s="272"/>
      <c r="AA293" s="272"/>
      <c r="AB293" s="272"/>
      <c r="AC293" s="272"/>
      <c r="AD293" s="272"/>
      <c r="AE293" s="272"/>
      <c r="AF293" s="272"/>
      <c r="AG293" s="272"/>
      <c r="AH293" s="272"/>
      <c r="AI293" s="272"/>
      <c r="AJ293" s="272"/>
    </row>
    <row r="294" ht="18.0" customHeight="1">
      <c r="A294" s="14"/>
      <c r="B294" s="14"/>
      <c r="C294" s="14"/>
      <c r="D294" s="148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272"/>
      <c r="R294" s="153"/>
      <c r="S294" s="272"/>
      <c r="T294" s="272"/>
      <c r="U294" s="272"/>
      <c r="V294" s="272"/>
      <c r="W294" s="272"/>
      <c r="X294" s="272"/>
      <c r="Y294" s="272"/>
      <c r="Z294" s="272"/>
      <c r="AA294" s="272"/>
      <c r="AB294" s="272"/>
      <c r="AC294" s="272"/>
      <c r="AD294" s="272"/>
      <c r="AE294" s="272"/>
      <c r="AF294" s="272"/>
      <c r="AG294" s="272"/>
      <c r="AH294" s="272"/>
      <c r="AI294" s="272"/>
      <c r="AJ294" s="272"/>
    </row>
    <row r="295" ht="18.0" customHeight="1">
      <c r="A295" s="14"/>
      <c r="B295" s="14"/>
      <c r="C295" s="14"/>
      <c r="D295" s="148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272"/>
      <c r="R295" s="153"/>
      <c r="S295" s="272"/>
      <c r="T295" s="272"/>
      <c r="U295" s="272"/>
      <c r="V295" s="272"/>
      <c r="W295" s="272"/>
      <c r="X295" s="272"/>
      <c r="Y295" s="272"/>
      <c r="Z295" s="272"/>
      <c r="AA295" s="272"/>
      <c r="AB295" s="272"/>
      <c r="AC295" s="272"/>
      <c r="AD295" s="272"/>
      <c r="AE295" s="272"/>
      <c r="AF295" s="272"/>
      <c r="AG295" s="272"/>
      <c r="AH295" s="272"/>
      <c r="AI295" s="272"/>
      <c r="AJ295" s="272"/>
    </row>
    <row r="296" ht="18.0" customHeight="1">
      <c r="A296" s="14"/>
      <c r="B296" s="14"/>
      <c r="C296" s="14"/>
      <c r="D296" s="148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272"/>
      <c r="R296" s="153"/>
      <c r="S296" s="272"/>
      <c r="T296" s="272"/>
      <c r="U296" s="272"/>
      <c r="V296" s="272"/>
      <c r="W296" s="272"/>
      <c r="X296" s="272"/>
      <c r="Y296" s="272"/>
      <c r="Z296" s="272"/>
      <c r="AA296" s="272"/>
      <c r="AB296" s="272"/>
      <c r="AC296" s="272"/>
      <c r="AD296" s="272"/>
      <c r="AE296" s="272"/>
      <c r="AF296" s="272"/>
      <c r="AG296" s="272"/>
      <c r="AH296" s="272"/>
      <c r="AI296" s="272"/>
      <c r="AJ296" s="272"/>
    </row>
    <row r="297" ht="18.0" customHeight="1">
      <c r="A297" s="14"/>
      <c r="B297" s="14"/>
      <c r="C297" s="14"/>
      <c r="D297" s="148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272"/>
      <c r="R297" s="153"/>
      <c r="S297" s="272"/>
      <c r="T297" s="272"/>
      <c r="U297" s="272"/>
      <c r="V297" s="272"/>
      <c r="W297" s="272"/>
      <c r="X297" s="272"/>
      <c r="Y297" s="272"/>
      <c r="Z297" s="272"/>
      <c r="AA297" s="272"/>
      <c r="AB297" s="272"/>
      <c r="AC297" s="272"/>
      <c r="AD297" s="272"/>
      <c r="AE297" s="272"/>
      <c r="AF297" s="272"/>
      <c r="AG297" s="272"/>
      <c r="AH297" s="272"/>
      <c r="AI297" s="272"/>
      <c r="AJ297" s="272"/>
    </row>
    <row r="298" ht="18.0" customHeight="1">
      <c r="A298" s="14"/>
      <c r="B298" s="14"/>
      <c r="C298" s="14"/>
      <c r="D298" s="148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272"/>
      <c r="R298" s="153"/>
      <c r="S298" s="272"/>
      <c r="T298" s="272"/>
      <c r="U298" s="272"/>
      <c r="V298" s="272"/>
      <c r="W298" s="272"/>
      <c r="X298" s="272"/>
      <c r="Y298" s="272"/>
      <c r="Z298" s="272"/>
      <c r="AA298" s="272"/>
      <c r="AB298" s="272"/>
      <c r="AC298" s="272"/>
      <c r="AD298" s="272"/>
      <c r="AE298" s="272"/>
      <c r="AF298" s="272"/>
      <c r="AG298" s="272"/>
      <c r="AH298" s="272"/>
      <c r="AI298" s="272"/>
      <c r="AJ298" s="272"/>
    </row>
    <row r="299" ht="18.0" customHeight="1">
      <c r="A299" s="14"/>
      <c r="B299" s="14"/>
      <c r="C299" s="14"/>
      <c r="D299" s="148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272"/>
      <c r="R299" s="153"/>
      <c r="S299" s="272"/>
      <c r="T299" s="272"/>
      <c r="U299" s="272"/>
      <c r="V299" s="272"/>
      <c r="W299" s="272"/>
      <c r="X299" s="272"/>
      <c r="Y299" s="272"/>
      <c r="Z299" s="272"/>
      <c r="AA299" s="272"/>
      <c r="AB299" s="272"/>
      <c r="AC299" s="272"/>
      <c r="AD299" s="272"/>
      <c r="AE299" s="272"/>
      <c r="AF299" s="272"/>
      <c r="AG299" s="272"/>
      <c r="AH299" s="272"/>
      <c r="AI299" s="272"/>
      <c r="AJ299" s="272"/>
    </row>
    <row r="300" ht="18.0" customHeight="1">
      <c r="A300" s="14"/>
      <c r="B300" s="14"/>
      <c r="C300" s="14"/>
      <c r="D300" s="148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272"/>
      <c r="R300" s="153"/>
      <c r="S300" s="272"/>
      <c r="T300" s="272"/>
      <c r="U300" s="272"/>
      <c r="V300" s="272"/>
      <c r="W300" s="272"/>
      <c r="X300" s="272"/>
      <c r="Y300" s="272"/>
      <c r="Z300" s="272"/>
      <c r="AA300" s="272"/>
      <c r="AB300" s="272"/>
      <c r="AC300" s="272"/>
      <c r="AD300" s="272"/>
      <c r="AE300" s="272"/>
      <c r="AF300" s="272"/>
      <c r="AG300" s="272"/>
      <c r="AH300" s="272"/>
      <c r="AI300" s="272"/>
      <c r="AJ300" s="272"/>
    </row>
    <row r="301" ht="18.0" customHeight="1">
      <c r="A301" s="14"/>
      <c r="B301" s="14"/>
      <c r="C301" s="14"/>
      <c r="D301" s="148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272"/>
      <c r="R301" s="153"/>
      <c r="S301" s="272"/>
      <c r="T301" s="272"/>
      <c r="U301" s="272"/>
      <c r="V301" s="272"/>
      <c r="W301" s="272"/>
      <c r="X301" s="272"/>
      <c r="Y301" s="272"/>
      <c r="Z301" s="272"/>
      <c r="AA301" s="272"/>
      <c r="AB301" s="272"/>
      <c r="AC301" s="272"/>
      <c r="AD301" s="272"/>
      <c r="AE301" s="272"/>
      <c r="AF301" s="272"/>
      <c r="AG301" s="272"/>
      <c r="AH301" s="272"/>
      <c r="AI301" s="272"/>
      <c r="AJ301" s="272"/>
    </row>
    <row r="302" ht="18.0" customHeight="1">
      <c r="A302" s="14"/>
      <c r="B302" s="14"/>
      <c r="C302" s="14"/>
      <c r="D302" s="148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272"/>
      <c r="R302" s="153"/>
      <c r="S302" s="272"/>
      <c r="T302" s="272"/>
      <c r="U302" s="272"/>
      <c r="V302" s="272"/>
      <c r="W302" s="272"/>
      <c r="X302" s="272"/>
      <c r="Y302" s="272"/>
      <c r="Z302" s="272"/>
      <c r="AA302" s="272"/>
      <c r="AB302" s="272"/>
      <c r="AC302" s="272"/>
      <c r="AD302" s="272"/>
      <c r="AE302" s="272"/>
      <c r="AF302" s="272"/>
      <c r="AG302" s="272"/>
      <c r="AH302" s="272"/>
      <c r="AI302" s="272"/>
      <c r="AJ302" s="272"/>
    </row>
    <row r="303" ht="18.0" customHeight="1">
      <c r="A303" s="14"/>
      <c r="B303" s="14"/>
      <c r="C303" s="14"/>
      <c r="D303" s="148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272"/>
      <c r="R303" s="153"/>
      <c r="S303" s="272"/>
      <c r="T303" s="272"/>
      <c r="U303" s="272"/>
      <c r="V303" s="272"/>
      <c r="W303" s="272"/>
      <c r="X303" s="272"/>
      <c r="Y303" s="272"/>
      <c r="Z303" s="272"/>
      <c r="AA303" s="272"/>
      <c r="AB303" s="272"/>
      <c r="AC303" s="272"/>
      <c r="AD303" s="272"/>
      <c r="AE303" s="272"/>
      <c r="AF303" s="272"/>
      <c r="AG303" s="272"/>
      <c r="AH303" s="272"/>
      <c r="AI303" s="272"/>
      <c r="AJ303" s="272"/>
    </row>
    <row r="304" ht="18.0" customHeight="1">
      <c r="A304" s="14"/>
      <c r="B304" s="14"/>
      <c r="C304" s="14"/>
      <c r="D304" s="148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272"/>
      <c r="R304" s="153"/>
      <c r="S304" s="272"/>
      <c r="T304" s="272"/>
      <c r="U304" s="272"/>
      <c r="V304" s="272"/>
      <c r="W304" s="272"/>
      <c r="X304" s="272"/>
      <c r="Y304" s="272"/>
      <c r="Z304" s="272"/>
      <c r="AA304" s="272"/>
      <c r="AB304" s="272"/>
      <c r="AC304" s="272"/>
      <c r="AD304" s="272"/>
      <c r="AE304" s="272"/>
      <c r="AF304" s="272"/>
      <c r="AG304" s="272"/>
      <c r="AH304" s="272"/>
      <c r="AI304" s="272"/>
      <c r="AJ304" s="272"/>
    </row>
    <row r="305" ht="18.0" customHeight="1">
      <c r="A305" s="14"/>
      <c r="B305" s="14"/>
      <c r="C305" s="14"/>
      <c r="D305" s="148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272"/>
      <c r="R305" s="153"/>
      <c r="S305" s="272"/>
      <c r="T305" s="272"/>
      <c r="U305" s="272"/>
      <c r="V305" s="272"/>
      <c r="W305" s="272"/>
      <c r="X305" s="272"/>
      <c r="Y305" s="272"/>
      <c r="Z305" s="272"/>
      <c r="AA305" s="272"/>
      <c r="AB305" s="272"/>
      <c r="AC305" s="272"/>
      <c r="AD305" s="272"/>
      <c r="AE305" s="272"/>
      <c r="AF305" s="272"/>
      <c r="AG305" s="272"/>
      <c r="AH305" s="272"/>
      <c r="AI305" s="272"/>
      <c r="AJ305" s="272"/>
    </row>
    <row r="306" ht="18.0" customHeight="1">
      <c r="A306" s="14"/>
      <c r="B306" s="14"/>
      <c r="C306" s="14"/>
      <c r="D306" s="148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272"/>
      <c r="R306" s="153"/>
      <c r="S306" s="272"/>
      <c r="T306" s="272"/>
      <c r="U306" s="272"/>
      <c r="V306" s="272"/>
      <c r="W306" s="272"/>
      <c r="X306" s="272"/>
      <c r="Y306" s="272"/>
      <c r="Z306" s="272"/>
      <c r="AA306" s="272"/>
      <c r="AB306" s="272"/>
      <c r="AC306" s="272"/>
      <c r="AD306" s="272"/>
      <c r="AE306" s="272"/>
      <c r="AF306" s="272"/>
      <c r="AG306" s="272"/>
      <c r="AH306" s="272"/>
      <c r="AI306" s="272"/>
      <c r="AJ306" s="272"/>
    </row>
    <row r="307" ht="18.0" customHeight="1">
      <c r="A307" s="14"/>
      <c r="B307" s="14"/>
      <c r="C307" s="14"/>
      <c r="D307" s="148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272"/>
      <c r="R307" s="153"/>
      <c r="S307" s="272"/>
      <c r="T307" s="272"/>
      <c r="U307" s="272"/>
      <c r="V307" s="272"/>
      <c r="W307" s="272"/>
      <c r="X307" s="272"/>
      <c r="Y307" s="272"/>
      <c r="Z307" s="272"/>
      <c r="AA307" s="272"/>
      <c r="AB307" s="272"/>
      <c r="AC307" s="272"/>
      <c r="AD307" s="272"/>
      <c r="AE307" s="272"/>
      <c r="AF307" s="272"/>
      <c r="AG307" s="272"/>
      <c r="AH307" s="272"/>
      <c r="AI307" s="272"/>
      <c r="AJ307" s="272"/>
    </row>
    <row r="308" ht="18.0" customHeight="1">
      <c r="A308" s="14"/>
      <c r="B308" s="14"/>
      <c r="C308" s="14"/>
      <c r="D308" s="148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272"/>
      <c r="R308" s="153"/>
      <c r="S308" s="272"/>
      <c r="T308" s="272"/>
      <c r="U308" s="272"/>
      <c r="V308" s="272"/>
      <c r="W308" s="272"/>
      <c r="X308" s="272"/>
      <c r="Y308" s="272"/>
      <c r="Z308" s="272"/>
      <c r="AA308" s="272"/>
      <c r="AB308" s="272"/>
      <c r="AC308" s="272"/>
      <c r="AD308" s="272"/>
      <c r="AE308" s="272"/>
      <c r="AF308" s="272"/>
      <c r="AG308" s="272"/>
      <c r="AH308" s="272"/>
      <c r="AI308" s="272"/>
      <c r="AJ308" s="272"/>
    </row>
    <row r="309" ht="18.0" customHeight="1">
      <c r="A309" s="14"/>
      <c r="B309" s="14"/>
      <c r="C309" s="14"/>
      <c r="D309" s="148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272"/>
      <c r="R309" s="153"/>
      <c r="S309" s="272"/>
      <c r="T309" s="272"/>
      <c r="U309" s="272"/>
      <c r="V309" s="272"/>
      <c r="W309" s="272"/>
      <c r="X309" s="272"/>
      <c r="Y309" s="272"/>
      <c r="Z309" s="272"/>
      <c r="AA309" s="272"/>
      <c r="AB309" s="272"/>
      <c r="AC309" s="272"/>
      <c r="AD309" s="272"/>
      <c r="AE309" s="272"/>
      <c r="AF309" s="272"/>
      <c r="AG309" s="272"/>
      <c r="AH309" s="272"/>
      <c r="AI309" s="272"/>
      <c r="AJ309" s="272"/>
    </row>
    <row r="310" ht="18.0" customHeight="1">
      <c r="A310" s="14"/>
      <c r="B310" s="14"/>
      <c r="C310" s="14"/>
      <c r="D310" s="148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272"/>
      <c r="R310" s="153"/>
      <c r="S310" s="272"/>
      <c r="T310" s="272"/>
      <c r="U310" s="272"/>
      <c r="V310" s="272"/>
      <c r="W310" s="272"/>
      <c r="X310" s="272"/>
      <c r="Y310" s="272"/>
      <c r="Z310" s="272"/>
      <c r="AA310" s="272"/>
      <c r="AB310" s="272"/>
      <c r="AC310" s="272"/>
      <c r="AD310" s="272"/>
      <c r="AE310" s="272"/>
      <c r="AF310" s="272"/>
      <c r="AG310" s="272"/>
      <c r="AH310" s="272"/>
      <c r="AI310" s="272"/>
      <c r="AJ310" s="272"/>
    </row>
    <row r="311" ht="18.0" customHeight="1">
      <c r="A311" s="14"/>
      <c r="B311" s="14"/>
      <c r="C311" s="14"/>
      <c r="D311" s="148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272"/>
      <c r="R311" s="153"/>
      <c r="S311" s="272"/>
      <c r="T311" s="272"/>
      <c r="U311" s="272"/>
      <c r="V311" s="272"/>
      <c r="W311" s="272"/>
      <c r="X311" s="272"/>
      <c r="Y311" s="272"/>
      <c r="Z311" s="272"/>
      <c r="AA311" s="272"/>
      <c r="AB311" s="272"/>
      <c r="AC311" s="272"/>
      <c r="AD311" s="272"/>
      <c r="AE311" s="272"/>
      <c r="AF311" s="272"/>
      <c r="AG311" s="272"/>
      <c r="AH311" s="272"/>
      <c r="AI311" s="272"/>
      <c r="AJ311" s="272"/>
    </row>
    <row r="312" ht="18.0" customHeight="1">
      <c r="A312" s="14"/>
      <c r="B312" s="14"/>
      <c r="C312" s="14"/>
      <c r="D312" s="148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272"/>
      <c r="R312" s="153"/>
      <c r="S312" s="272"/>
      <c r="T312" s="272"/>
      <c r="U312" s="272"/>
      <c r="V312" s="272"/>
      <c r="W312" s="272"/>
      <c r="X312" s="272"/>
      <c r="Y312" s="272"/>
      <c r="Z312" s="272"/>
      <c r="AA312" s="272"/>
      <c r="AB312" s="272"/>
      <c r="AC312" s="272"/>
      <c r="AD312" s="272"/>
      <c r="AE312" s="272"/>
      <c r="AF312" s="272"/>
      <c r="AG312" s="272"/>
      <c r="AH312" s="272"/>
      <c r="AI312" s="272"/>
      <c r="AJ312" s="272"/>
    </row>
    <row r="313" ht="18.0" customHeight="1">
      <c r="A313" s="14"/>
      <c r="B313" s="14"/>
      <c r="C313" s="14"/>
      <c r="D313" s="148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272"/>
      <c r="R313" s="153"/>
      <c r="S313" s="272"/>
      <c r="T313" s="272"/>
      <c r="U313" s="272"/>
      <c r="V313" s="272"/>
      <c r="W313" s="272"/>
      <c r="X313" s="272"/>
      <c r="Y313" s="272"/>
      <c r="Z313" s="272"/>
      <c r="AA313" s="272"/>
      <c r="AB313" s="272"/>
      <c r="AC313" s="272"/>
      <c r="AD313" s="272"/>
      <c r="AE313" s="272"/>
      <c r="AF313" s="272"/>
      <c r="AG313" s="272"/>
      <c r="AH313" s="272"/>
      <c r="AI313" s="272"/>
      <c r="AJ313" s="272"/>
    </row>
    <row r="314" ht="18.0" customHeight="1">
      <c r="A314" s="14"/>
      <c r="B314" s="14"/>
      <c r="C314" s="14"/>
      <c r="D314" s="148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272"/>
      <c r="R314" s="153"/>
      <c r="S314" s="272"/>
      <c r="T314" s="272"/>
      <c r="U314" s="272"/>
      <c r="V314" s="272"/>
      <c r="W314" s="272"/>
      <c r="X314" s="272"/>
      <c r="Y314" s="272"/>
      <c r="Z314" s="272"/>
      <c r="AA314" s="272"/>
      <c r="AB314" s="272"/>
      <c r="AC314" s="272"/>
      <c r="AD314" s="272"/>
      <c r="AE314" s="272"/>
      <c r="AF314" s="272"/>
      <c r="AG314" s="272"/>
      <c r="AH314" s="272"/>
      <c r="AI314" s="272"/>
      <c r="AJ314" s="272"/>
    </row>
    <row r="315" ht="18.0" customHeight="1">
      <c r="A315" s="14"/>
      <c r="B315" s="14"/>
      <c r="C315" s="14"/>
      <c r="D315" s="148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272"/>
      <c r="R315" s="153"/>
      <c r="S315" s="272"/>
      <c r="T315" s="272"/>
      <c r="U315" s="272"/>
      <c r="V315" s="272"/>
      <c r="W315" s="272"/>
      <c r="X315" s="272"/>
      <c r="Y315" s="272"/>
      <c r="Z315" s="272"/>
      <c r="AA315" s="272"/>
      <c r="AB315" s="272"/>
      <c r="AC315" s="272"/>
      <c r="AD315" s="272"/>
      <c r="AE315" s="272"/>
      <c r="AF315" s="272"/>
      <c r="AG315" s="272"/>
      <c r="AH315" s="272"/>
      <c r="AI315" s="272"/>
      <c r="AJ315" s="272"/>
    </row>
    <row r="316" ht="18.0" customHeight="1">
      <c r="A316" s="14"/>
      <c r="B316" s="14"/>
      <c r="C316" s="14"/>
      <c r="D316" s="148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272"/>
      <c r="R316" s="153"/>
      <c r="S316" s="272"/>
      <c r="T316" s="272"/>
      <c r="U316" s="272"/>
      <c r="V316" s="272"/>
      <c r="W316" s="272"/>
      <c r="X316" s="272"/>
      <c r="Y316" s="272"/>
      <c r="Z316" s="272"/>
      <c r="AA316" s="272"/>
      <c r="AB316" s="272"/>
      <c r="AC316" s="272"/>
      <c r="AD316" s="272"/>
      <c r="AE316" s="272"/>
      <c r="AF316" s="272"/>
      <c r="AG316" s="272"/>
      <c r="AH316" s="272"/>
      <c r="AI316" s="272"/>
      <c r="AJ316" s="272"/>
    </row>
    <row r="317" ht="18.0" customHeight="1">
      <c r="A317" s="14"/>
      <c r="B317" s="14"/>
      <c r="C317" s="14"/>
      <c r="D317" s="148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272"/>
      <c r="R317" s="153"/>
      <c r="S317" s="272"/>
      <c r="T317" s="272"/>
      <c r="U317" s="272"/>
      <c r="V317" s="272"/>
      <c r="W317" s="272"/>
      <c r="X317" s="272"/>
      <c r="Y317" s="272"/>
      <c r="Z317" s="272"/>
      <c r="AA317" s="272"/>
      <c r="AB317" s="272"/>
      <c r="AC317" s="272"/>
      <c r="AD317" s="272"/>
      <c r="AE317" s="272"/>
      <c r="AF317" s="272"/>
      <c r="AG317" s="272"/>
      <c r="AH317" s="272"/>
      <c r="AI317" s="272"/>
      <c r="AJ317" s="272"/>
    </row>
    <row r="318" ht="18.0" customHeight="1">
      <c r="A318" s="14"/>
      <c r="B318" s="14"/>
      <c r="C318" s="14"/>
      <c r="D318" s="148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272"/>
      <c r="R318" s="153"/>
      <c r="S318" s="272"/>
      <c r="T318" s="272"/>
      <c r="U318" s="272"/>
      <c r="V318" s="272"/>
      <c r="W318" s="272"/>
      <c r="X318" s="272"/>
      <c r="Y318" s="272"/>
      <c r="Z318" s="272"/>
      <c r="AA318" s="272"/>
      <c r="AB318" s="272"/>
      <c r="AC318" s="272"/>
      <c r="AD318" s="272"/>
      <c r="AE318" s="272"/>
      <c r="AF318" s="272"/>
      <c r="AG318" s="272"/>
      <c r="AH318" s="272"/>
      <c r="AI318" s="272"/>
      <c r="AJ318" s="272"/>
    </row>
    <row r="319" ht="18.0" customHeight="1">
      <c r="A319" s="14"/>
      <c r="B319" s="14"/>
      <c r="C319" s="14"/>
      <c r="D319" s="148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272"/>
      <c r="R319" s="153"/>
      <c r="S319" s="272"/>
      <c r="T319" s="272"/>
      <c r="U319" s="272"/>
      <c r="V319" s="272"/>
      <c r="W319" s="272"/>
      <c r="X319" s="272"/>
      <c r="Y319" s="272"/>
      <c r="Z319" s="272"/>
      <c r="AA319" s="272"/>
      <c r="AB319" s="272"/>
      <c r="AC319" s="272"/>
      <c r="AD319" s="272"/>
      <c r="AE319" s="272"/>
      <c r="AF319" s="272"/>
      <c r="AG319" s="272"/>
      <c r="AH319" s="272"/>
      <c r="AI319" s="272"/>
      <c r="AJ319" s="272"/>
    </row>
    <row r="320" ht="18.0" customHeight="1">
      <c r="A320" s="14"/>
      <c r="B320" s="14"/>
      <c r="C320" s="14"/>
      <c r="D320" s="148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272"/>
      <c r="R320" s="153"/>
      <c r="S320" s="272"/>
      <c r="T320" s="272"/>
      <c r="U320" s="272"/>
      <c r="V320" s="272"/>
      <c r="W320" s="272"/>
      <c r="X320" s="272"/>
      <c r="Y320" s="272"/>
      <c r="Z320" s="272"/>
      <c r="AA320" s="272"/>
      <c r="AB320" s="272"/>
      <c r="AC320" s="272"/>
      <c r="AD320" s="272"/>
      <c r="AE320" s="272"/>
      <c r="AF320" s="272"/>
      <c r="AG320" s="272"/>
      <c r="AH320" s="272"/>
      <c r="AI320" s="272"/>
      <c r="AJ320" s="272"/>
    </row>
    <row r="321" ht="18.0" customHeight="1">
      <c r="A321" s="14"/>
      <c r="B321" s="14"/>
      <c r="C321" s="14"/>
      <c r="D321" s="148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272"/>
      <c r="R321" s="153"/>
      <c r="S321" s="272"/>
      <c r="T321" s="272"/>
      <c r="U321" s="272"/>
      <c r="V321" s="272"/>
      <c r="W321" s="272"/>
      <c r="X321" s="272"/>
      <c r="Y321" s="272"/>
      <c r="Z321" s="272"/>
      <c r="AA321" s="272"/>
      <c r="AB321" s="272"/>
      <c r="AC321" s="272"/>
      <c r="AD321" s="272"/>
      <c r="AE321" s="272"/>
      <c r="AF321" s="272"/>
      <c r="AG321" s="272"/>
      <c r="AH321" s="272"/>
      <c r="AI321" s="272"/>
      <c r="AJ321" s="272"/>
    </row>
    <row r="322" ht="18.0" customHeight="1">
      <c r="A322" s="14"/>
      <c r="B322" s="14"/>
      <c r="C322" s="14"/>
      <c r="D322" s="148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272"/>
      <c r="R322" s="153"/>
      <c r="S322" s="272"/>
      <c r="T322" s="272"/>
      <c r="U322" s="272"/>
      <c r="V322" s="272"/>
      <c r="W322" s="272"/>
      <c r="X322" s="272"/>
      <c r="Y322" s="272"/>
      <c r="Z322" s="272"/>
      <c r="AA322" s="272"/>
      <c r="AB322" s="272"/>
      <c r="AC322" s="272"/>
      <c r="AD322" s="272"/>
      <c r="AE322" s="272"/>
      <c r="AF322" s="272"/>
      <c r="AG322" s="272"/>
      <c r="AH322" s="272"/>
      <c r="AI322" s="272"/>
      <c r="AJ322" s="272"/>
    </row>
    <row r="323" ht="18.0" customHeight="1">
      <c r="A323" s="14"/>
      <c r="B323" s="14"/>
      <c r="C323" s="14"/>
      <c r="D323" s="148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272"/>
      <c r="R323" s="153"/>
      <c r="S323" s="272"/>
      <c r="T323" s="272"/>
      <c r="U323" s="272"/>
      <c r="V323" s="272"/>
      <c r="W323" s="272"/>
      <c r="X323" s="272"/>
      <c r="Y323" s="272"/>
      <c r="Z323" s="272"/>
      <c r="AA323" s="272"/>
      <c r="AB323" s="272"/>
      <c r="AC323" s="272"/>
      <c r="AD323" s="272"/>
      <c r="AE323" s="272"/>
      <c r="AF323" s="272"/>
      <c r="AG323" s="272"/>
      <c r="AH323" s="272"/>
      <c r="AI323" s="272"/>
      <c r="AJ323" s="272"/>
    </row>
    <row r="324" ht="18.0" customHeight="1">
      <c r="A324" s="14"/>
      <c r="B324" s="14"/>
      <c r="C324" s="14"/>
      <c r="D324" s="148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272"/>
      <c r="R324" s="153"/>
      <c r="S324" s="272"/>
      <c r="T324" s="272"/>
      <c r="U324" s="272"/>
      <c r="V324" s="272"/>
      <c r="W324" s="272"/>
      <c r="X324" s="272"/>
      <c r="Y324" s="272"/>
      <c r="Z324" s="272"/>
      <c r="AA324" s="272"/>
      <c r="AB324" s="272"/>
      <c r="AC324" s="272"/>
      <c r="AD324" s="272"/>
      <c r="AE324" s="272"/>
      <c r="AF324" s="272"/>
      <c r="AG324" s="272"/>
      <c r="AH324" s="272"/>
      <c r="AI324" s="272"/>
      <c r="AJ324" s="272"/>
    </row>
    <row r="325" ht="18.0" customHeight="1">
      <c r="A325" s="14"/>
      <c r="B325" s="14"/>
      <c r="C325" s="14"/>
      <c r="D325" s="148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272"/>
      <c r="R325" s="153"/>
      <c r="S325" s="272"/>
      <c r="T325" s="272"/>
      <c r="U325" s="272"/>
      <c r="V325" s="272"/>
      <c r="W325" s="272"/>
      <c r="X325" s="272"/>
      <c r="Y325" s="272"/>
      <c r="Z325" s="272"/>
      <c r="AA325" s="272"/>
      <c r="AB325" s="272"/>
      <c r="AC325" s="272"/>
      <c r="AD325" s="272"/>
      <c r="AE325" s="272"/>
      <c r="AF325" s="272"/>
      <c r="AG325" s="272"/>
      <c r="AH325" s="272"/>
      <c r="AI325" s="272"/>
      <c r="AJ325" s="272"/>
    </row>
    <row r="326" ht="18.0" customHeight="1">
      <c r="A326" s="14"/>
      <c r="B326" s="14"/>
      <c r="C326" s="14"/>
      <c r="D326" s="148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272"/>
      <c r="R326" s="153"/>
      <c r="S326" s="272"/>
      <c r="T326" s="272"/>
      <c r="U326" s="272"/>
      <c r="V326" s="272"/>
      <c r="W326" s="272"/>
      <c r="X326" s="272"/>
      <c r="Y326" s="272"/>
      <c r="Z326" s="272"/>
      <c r="AA326" s="272"/>
      <c r="AB326" s="272"/>
      <c r="AC326" s="272"/>
      <c r="AD326" s="272"/>
      <c r="AE326" s="272"/>
      <c r="AF326" s="272"/>
      <c r="AG326" s="272"/>
      <c r="AH326" s="272"/>
      <c r="AI326" s="272"/>
      <c r="AJ326" s="272"/>
    </row>
    <row r="327" ht="18.0" customHeight="1">
      <c r="A327" s="14"/>
      <c r="B327" s="14"/>
      <c r="C327" s="14"/>
      <c r="D327" s="148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272"/>
      <c r="R327" s="153"/>
      <c r="S327" s="272"/>
      <c r="T327" s="272"/>
      <c r="U327" s="272"/>
      <c r="V327" s="272"/>
      <c r="W327" s="272"/>
      <c r="X327" s="272"/>
      <c r="Y327" s="272"/>
      <c r="Z327" s="272"/>
      <c r="AA327" s="272"/>
      <c r="AB327" s="272"/>
      <c r="AC327" s="272"/>
      <c r="AD327" s="272"/>
      <c r="AE327" s="272"/>
      <c r="AF327" s="272"/>
      <c r="AG327" s="272"/>
      <c r="AH327" s="272"/>
      <c r="AI327" s="272"/>
      <c r="AJ327" s="272"/>
    </row>
    <row r="328" ht="18.0" customHeight="1">
      <c r="A328" s="14"/>
      <c r="B328" s="14"/>
      <c r="C328" s="14"/>
      <c r="D328" s="148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272"/>
      <c r="R328" s="153"/>
      <c r="S328" s="272"/>
      <c r="T328" s="272"/>
      <c r="U328" s="272"/>
      <c r="V328" s="272"/>
      <c r="W328" s="272"/>
      <c r="X328" s="272"/>
      <c r="Y328" s="272"/>
      <c r="Z328" s="272"/>
      <c r="AA328" s="272"/>
      <c r="AB328" s="272"/>
      <c r="AC328" s="272"/>
      <c r="AD328" s="272"/>
      <c r="AE328" s="272"/>
      <c r="AF328" s="272"/>
      <c r="AG328" s="272"/>
      <c r="AH328" s="272"/>
      <c r="AI328" s="272"/>
      <c r="AJ328" s="272"/>
    </row>
    <row r="329" ht="18.0" customHeight="1">
      <c r="A329" s="14"/>
      <c r="B329" s="14"/>
      <c r="C329" s="14"/>
      <c r="D329" s="148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272"/>
      <c r="R329" s="153"/>
      <c r="S329" s="272"/>
      <c r="T329" s="272"/>
      <c r="U329" s="272"/>
      <c r="V329" s="272"/>
      <c r="W329" s="272"/>
      <c r="X329" s="272"/>
      <c r="Y329" s="272"/>
      <c r="Z329" s="272"/>
      <c r="AA329" s="272"/>
      <c r="AB329" s="272"/>
      <c r="AC329" s="272"/>
      <c r="AD329" s="272"/>
      <c r="AE329" s="272"/>
      <c r="AF329" s="272"/>
      <c r="AG329" s="272"/>
      <c r="AH329" s="272"/>
      <c r="AI329" s="272"/>
      <c r="AJ329" s="272"/>
    </row>
    <row r="330" ht="18.0" customHeight="1">
      <c r="A330" s="14"/>
      <c r="B330" s="14"/>
      <c r="C330" s="14"/>
      <c r="D330" s="148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272"/>
      <c r="R330" s="153"/>
      <c r="S330" s="272"/>
      <c r="T330" s="272"/>
      <c r="U330" s="272"/>
      <c r="V330" s="272"/>
      <c r="W330" s="272"/>
      <c r="X330" s="272"/>
      <c r="Y330" s="272"/>
      <c r="Z330" s="272"/>
      <c r="AA330" s="272"/>
      <c r="AB330" s="272"/>
      <c r="AC330" s="272"/>
      <c r="AD330" s="272"/>
      <c r="AE330" s="272"/>
      <c r="AF330" s="272"/>
      <c r="AG330" s="272"/>
      <c r="AH330" s="272"/>
      <c r="AI330" s="272"/>
      <c r="AJ330" s="272"/>
    </row>
    <row r="331" ht="18.0" customHeight="1">
      <c r="A331" s="14"/>
      <c r="B331" s="14"/>
      <c r="C331" s="14"/>
      <c r="D331" s="148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272"/>
      <c r="R331" s="153"/>
      <c r="S331" s="272"/>
      <c r="T331" s="272"/>
      <c r="U331" s="272"/>
      <c r="V331" s="272"/>
      <c r="W331" s="272"/>
      <c r="X331" s="272"/>
      <c r="Y331" s="272"/>
      <c r="Z331" s="272"/>
      <c r="AA331" s="272"/>
      <c r="AB331" s="272"/>
      <c r="AC331" s="272"/>
      <c r="AD331" s="272"/>
      <c r="AE331" s="272"/>
      <c r="AF331" s="272"/>
      <c r="AG331" s="272"/>
      <c r="AH331" s="272"/>
      <c r="AI331" s="272"/>
      <c r="AJ331" s="272"/>
    </row>
    <row r="332" ht="18.0" customHeight="1">
      <c r="A332" s="14"/>
      <c r="B332" s="14"/>
      <c r="C332" s="14"/>
      <c r="D332" s="148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272"/>
      <c r="R332" s="153"/>
      <c r="S332" s="272"/>
      <c r="T332" s="272"/>
      <c r="U332" s="272"/>
      <c r="V332" s="272"/>
      <c r="W332" s="272"/>
      <c r="X332" s="272"/>
      <c r="Y332" s="272"/>
      <c r="Z332" s="272"/>
      <c r="AA332" s="272"/>
      <c r="AB332" s="272"/>
      <c r="AC332" s="272"/>
      <c r="AD332" s="272"/>
      <c r="AE332" s="272"/>
      <c r="AF332" s="272"/>
      <c r="AG332" s="272"/>
      <c r="AH332" s="272"/>
      <c r="AI332" s="272"/>
      <c r="AJ332" s="272"/>
    </row>
    <row r="333" ht="18.0" customHeight="1">
      <c r="A333" s="14"/>
      <c r="B333" s="14"/>
      <c r="C333" s="14"/>
      <c r="D333" s="148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272"/>
      <c r="R333" s="153"/>
      <c r="S333" s="272"/>
      <c r="T333" s="272"/>
      <c r="U333" s="272"/>
      <c r="V333" s="272"/>
      <c r="W333" s="272"/>
      <c r="X333" s="272"/>
      <c r="Y333" s="272"/>
      <c r="Z333" s="272"/>
      <c r="AA333" s="272"/>
      <c r="AB333" s="272"/>
      <c r="AC333" s="272"/>
      <c r="AD333" s="272"/>
      <c r="AE333" s="272"/>
      <c r="AF333" s="272"/>
      <c r="AG333" s="272"/>
      <c r="AH333" s="272"/>
      <c r="AI333" s="272"/>
      <c r="AJ333" s="272"/>
    </row>
    <row r="334" ht="18.0" customHeight="1">
      <c r="A334" s="14"/>
      <c r="B334" s="14"/>
      <c r="C334" s="14"/>
      <c r="D334" s="148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272"/>
      <c r="R334" s="153"/>
      <c r="S334" s="272"/>
      <c r="T334" s="272"/>
      <c r="U334" s="272"/>
      <c r="V334" s="272"/>
      <c r="W334" s="272"/>
      <c r="X334" s="272"/>
      <c r="Y334" s="272"/>
      <c r="Z334" s="272"/>
      <c r="AA334" s="272"/>
      <c r="AB334" s="272"/>
      <c r="AC334" s="272"/>
      <c r="AD334" s="272"/>
      <c r="AE334" s="272"/>
      <c r="AF334" s="272"/>
      <c r="AG334" s="272"/>
      <c r="AH334" s="272"/>
      <c r="AI334" s="272"/>
      <c r="AJ334" s="272"/>
    </row>
    <row r="335" ht="18.0" customHeight="1">
      <c r="A335" s="14"/>
      <c r="B335" s="14"/>
      <c r="C335" s="14"/>
      <c r="D335" s="148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272"/>
      <c r="R335" s="153"/>
      <c r="S335" s="272"/>
      <c r="T335" s="272"/>
      <c r="U335" s="272"/>
      <c r="V335" s="272"/>
      <c r="W335" s="272"/>
      <c r="X335" s="272"/>
      <c r="Y335" s="272"/>
      <c r="Z335" s="272"/>
      <c r="AA335" s="272"/>
      <c r="AB335" s="272"/>
      <c r="AC335" s="272"/>
      <c r="AD335" s="272"/>
      <c r="AE335" s="272"/>
      <c r="AF335" s="272"/>
      <c r="AG335" s="272"/>
      <c r="AH335" s="272"/>
      <c r="AI335" s="272"/>
      <c r="AJ335" s="272"/>
    </row>
    <row r="336" ht="18.0" customHeight="1">
      <c r="A336" s="14"/>
      <c r="B336" s="14"/>
      <c r="C336" s="14"/>
      <c r="D336" s="148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272"/>
      <c r="R336" s="153"/>
      <c r="S336" s="272"/>
      <c r="T336" s="272"/>
      <c r="U336" s="272"/>
      <c r="V336" s="272"/>
      <c r="W336" s="272"/>
      <c r="X336" s="272"/>
      <c r="Y336" s="272"/>
      <c r="Z336" s="272"/>
      <c r="AA336" s="272"/>
      <c r="AB336" s="272"/>
      <c r="AC336" s="272"/>
      <c r="AD336" s="272"/>
      <c r="AE336" s="272"/>
      <c r="AF336" s="272"/>
      <c r="AG336" s="272"/>
      <c r="AH336" s="272"/>
      <c r="AI336" s="272"/>
      <c r="AJ336" s="272"/>
    </row>
    <row r="337" ht="18.0" customHeight="1">
      <c r="A337" s="14"/>
      <c r="B337" s="14"/>
      <c r="C337" s="14"/>
      <c r="D337" s="148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272"/>
      <c r="R337" s="153"/>
      <c r="S337" s="272"/>
      <c r="T337" s="272"/>
      <c r="U337" s="272"/>
      <c r="V337" s="272"/>
      <c r="W337" s="272"/>
      <c r="X337" s="272"/>
      <c r="Y337" s="272"/>
      <c r="Z337" s="272"/>
      <c r="AA337" s="272"/>
      <c r="AB337" s="272"/>
      <c r="AC337" s="272"/>
      <c r="AD337" s="272"/>
      <c r="AE337" s="272"/>
      <c r="AF337" s="272"/>
      <c r="AG337" s="272"/>
      <c r="AH337" s="272"/>
      <c r="AI337" s="272"/>
      <c r="AJ337" s="272"/>
    </row>
    <row r="338" ht="18.0" customHeight="1">
      <c r="A338" s="14"/>
      <c r="B338" s="14"/>
      <c r="C338" s="14"/>
      <c r="D338" s="148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272"/>
      <c r="R338" s="153"/>
      <c r="S338" s="272"/>
      <c r="T338" s="272"/>
      <c r="U338" s="272"/>
      <c r="V338" s="272"/>
      <c r="W338" s="272"/>
      <c r="X338" s="272"/>
      <c r="Y338" s="272"/>
      <c r="Z338" s="272"/>
      <c r="AA338" s="272"/>
      <c r="AB338" s="272"/>
      <c r="AC338" s="272"/>
      <c r="AD338" s="272"/>
      <c r="AE338" s="272"/>
      <c r="AF338" s="272"/>
      <c r="AG338" s="272"/>
      <c r="AH338" s="272"/>
      <c r="AI338" s="272"/>
      <c r="AJ338" s="272"/>
    </row>
    <row r="339" ht="18.0" customHeight="1">
      <c r="A339" s="14"/>
      <c r="B339" s="14"/>
      <c r="C339" s="14"/>
      <c r="D339" s="148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272"/>
      <c r="R339" s="153"/>
      <c r="S339" s="272"/>
      <c r="T339" s="272"/>
      <c r="U339" s="272"/>
      <c r="V339" s="272"/>
      <c r="W339" s="272"/>
      <c r="X339" s="272"/>
      <c r="Y339" s="272"/>
      <c r="Z339" s="272"/>
      <c r="AA339" s="272"/>
      <c r="AB339" s="272"/>
      <c r="AC339" s="272"/>
      <c r="AD339" s="272"/>
      <c r="AE339" s="272"/>
      <c r="AF339" s="272"/>
      <c r="AG339" s="272"/>
      <c r="AH339" s="272"/>
      <c r="AI339" s="272"/>
      <c r="AJ339" s="272"/>
    </row>
    <row r="340" ht="18.0" customHeight="1">
      <c r="A340" s="14"/>
      <c r="B340" s="14"/>
      <c r="C340" s="14"/>
      <c r="D340" s="148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272"/>
      <c r="R340" s="153"/>
      <c r="S340" s="272"/>
      <c r="T340" s="272"/>
      <c r="U340" s="272"/>
      <c r="V340" s="272"/>
      <c r="W340" s="272"/>
      <c r="X340" s="272"/>
      <c r="Y340" s="272"/>
      <c r="Z340" s="272"/>
      <c r="AA340" s="272"/>
      <c r="AB340" s="272"/>
      <c r="AC340" s="272"/>
      <c r="AD340" s="272"/>
      <c r="AE340" s="272"/>
      <c r="AF340" s="272"/>
      <c r="AG340" s="272"/>
      <c r="AH340" s="272"/>
      <c r="AI340" s="272"/>
      <c r="AJ340" s="272"/>
    </row>
    <row r="341" ht="18.0" customHeight="1">
      <c r="A341" s="14"/>
      <c r="B341" s="14"/>
      <c r="C341" s="14"/>
      <c r="D341" s="148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272"/>
      <c r="R341" s="153"/>
      <c r="S341" s="272"/>
      <c r="T341" s="272"/>
      <c r="U341" s="272"/>
      <c r="V341" s="272"/>
      <c r="W341" s="272"/>
      <c r="X341" s="272"/>
      <c r="Y341" s="272"/>
      <c r="Z341" s="272"/>
      <c r="AA341" s="272"/>
      <c r="AB341" s="272"/>
      <c r="AC341" s="272"/>
      <c r="AD341" s="272"/>
      <c r="AE341" s="272"/>
      <c r="AF341" s="272"/>
      <c r="AG341" s="272"/>
      <c r="AH341" s="272"/>
      <c r="AI341" s="272"/>
      <c r="AJ341" s="272"/>
    </row>
    <row r="342" ht="18.0" customHeight="1">
      <c r="A342" s="14"/>
      <c r="B342" s="14"/>
      <c r="C342" s="14"/>
      <c r="D342" s="148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272"/>
      <c r="R342" s="153"/>
      <c r="S342" s="272"/>
      <c r="T342" s="272"/>
      <c r="U342" s="272"/>
      <c r="V342" s="272"/>
      <c r="W342" s="272"/>
      <c r="X342" s="272"/>
      <c r="Y342" s="272"/>
      <c r="Z342" s="272"/>
      <c r="AA342" s="272"/>
      <c r="AB342" s="272"/>
      <c r="AC342" s="272"/>
      <c r="AD342" s="272"/>
      <c r="AE342" s="272"/>
      <c r="AF342" s="272"/>
      <c r="AG342" s="272"/>
      <c r="AH342" s="272"/>
      <c r="AI342" s="272"/>
      <c r="AJ342" s="272"/>
    </row>
    <row r="343" ht="18.0" customHeight="1">
      <c r="A343" s="14"/>
      <c r="B343" s="14"/>
      <c r="C343" s="14"/>
      <c r="D343" s="148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272"/>
      <c r="R343" s="153"/>
      <c r="S343" s="272"/>
      <c r="T343" s="272"/>
      <c r="U343" s="272"/>
      <c r="V343" s="272"/>
      <c r="W343" s="272"/>
      <c r="X343" s="272"/>
      <c r="Y343" s="272"/>
      <c r="Z343" s="272"/>
      <c r="AA343" s="272"/>
      <c r="AB343" s="272"/>
      <c r="AC343" s="272"/>
      <c r="AD343" s="272"/>
      <c r="AE343" s="272"/>
      <c r="AF343" s="272"/>
      <c r="AG343" s="272"/>
      <c r="AH343" s="272"/>
      <c r="AI343" s="272"/>
      <c r="AJ343" s="272"/>
    </row>
    <row r="344" ht="18.0" customHeight="1">
      <c r="A344" s="14"/>
      <c r="B344" s="14"/>
      <c r="C344" s="14"/>
      <c r="D344" s="148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272"/>
      <c r="R344" s="153"/>
      <c r="S344" s="272"/>
      <c r="T344" s="272"/>
      <c r="U344" s="272"/>
      <c r="V344" s="272"/>
      <c r="W344" s="272"/>
      <c r="X344" s="272"/>
      <c r="Y344" s="272"/>
      <c r="Z344" s="272"/>
      <c r="AA344" s="272"/>
      <c r="AB344" s="272"/>
      <c r="AC344" s="272"/>
      <c r="AD344" s="272"/>
      <c r="AE344" s="272"/>
      <c r="AF344" s="272"/>
      <c r="AG344" s="272"/>
      <c r="AH344" s="272"/>
      <c r="AI344" s="272"/>
      <c r="AJ344" s="272"/>
    </row>
    <row r="345" ht="18.0" customHeight="1">
      <c r="A345" s="14"/>
      <c r="B345" s="14"/>
      <c r="C345" s="14"/>
      <c r="D345" s="148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272"/>
      <c r="R345" s="153"/>
      <c r="S345" s="272"/>
      <c r="T345" s="272"/>
      <c r="U345" s="272"/>
      <c r="V345" s="272"/>
      <c r="W345" s="272"/>
      <c r="X345" s="272"/>
      <c r="Y345" s="272"/>
      <c r="Z345" s="272"/>
      <c r="AA345" s="272"/>
      <c r="AB345" s="272"/>
      <c r="AC345" s="272"/>
      <c r="AD345" s="272"/>
      <c r="AE345" s="272"/>
      <c r="AF345" s="272"/>
      <c r="AG345" s="272"/>
      <c r="AH345" s="272"/>
      <c r="AI345" s="272"/>
      <c r="AJ345" s="272"/>
    </row>
    <row r="346" ht="18.0" customHeight="1">
      <c r="A346" s="14"/>
      <c r="B346" s="14"/>
      <c r="C346" s="14"/>
      <c r="D346" s="148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272"/>
      <c r="R346" s="153"/>
      <c r="S346" s="272"/>
      <c r="T346" s="272"/>
      <c r="U346" s="272"/>
      <c r="V346" s="272"/>
      <c r="W346" s="272"/>
      <c r="X346" s="272"/>
      <c r="Y346" s="272"/>
      <c r="Z346" s="272"/>
      <c r="AA346" s="272"/>
      <c r="AB346" s="272"/>
      <c r="AC346" s="272"/>
      <c r="AD346" s="272"/>
      <c r="AE346" s="272"/>
      <c r="AF346" s="272"/>
      <c r="AG346" s="272"/>
      <c r="AH346" s="272"/>
      <c r="AI346" s="272"/>
      <c r="AJ346" s="272"/>
    </row>
    <row r="347" ht="18.0" customHeight="1">
      <c r="A347" s="14"/>
      <c r="B347" s="14"/>
      <c r="C347" s="14"/>
      <c r="D347" s="148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272"/>
      <c r="R347" s="153"/>
      <c r="S347" s="272"/>
      <c r="T347" s="272"/>
      <c r="U347" s="272"/>
      <c r="V347" s="272"/>
      <c r="W347" s="272"/>
      <c r="X347" s="272"/>
      <c r="Y347" s="272"/>
      <c r="Z347" s="272"/>
      <c r="AA347" s="272"/>
      <c r="AB347" s="272"/>
      <c r="AC347" s="272"/>
      <c r="AD347" s="272"/>
      <c r="AE347" s="272"/>
      <c r="AF347" s="272"/>
      <c r="AG347" s="272"/>
      <c r="AH347" s="272"/>
      <c r="AI347" s="272"/>
      <c r="AJ347" s="272"/>
    </row>
    <row r="348" ht="18.0" customHeight="1">
      <c r="A348" s="14"/>
      <c r="B348" s="14"/>
      <c r="C348" s="14"/>
      <c r="D348" s="148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272"/>
      <c r="R348" s="153"/>
      <c r="S348" s="272"/>
      <c r="T348" s="272"/>
      <c r="U348" s="272"/>
      <c r="V348" s="272"/>
      <c r="W348" s="272"/>
      <c r="X348" s="272"/>
      <c r="Y348" s="272"/>
      <c r="Z348" s="272"/>
      <c r="AA348" s="272"/>
      <c r="AB348" s="272"/>
      <c r="AC348" s="272"/>
      <c r="AD348" s="272"/>
      <c r="AE348" s="272"/>
      <c r="AF348" s="272"/>
      <c r="AG348" s="272"/>
      <c r="AH348" s="272"/>
      <c r="AI348" s="272"/>
      <c r="AJ348" s="272"/>
    </row>
    <row r="349" ht="18.0" customHeight="1">
      <c r="A349" s="14"/>
      <c r="B349" s="14"/>
      <c r="C349" s="14"/>
      <c r="D349" s="148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272"/>
      <c r="R349" s="153"/>
      <c r="S349" s="272"/>
      <c r="T349" s="272"/>
      <c r="U349" s="272"/>
      <c r="V349" s="272"/>
      <c r="W349" s="272"/>
      <c r="X349" s="272"/>
      <c r="Y349" s="272"/>
      <c r="Z349" s="272"/>
      <c r="AA349" s="272"/>
      <c r="AB349" s="272"/>
      <c r="AC349" s="272"/>
      <c r="AD349" s="272"/>
      <c r="AE349" s="272"/>
      <c r="AF349" s="272"/>
      <c r="AG349" s="272"/>
      <c r="AH349" s="272"/>
      <c r="AI349" s="272"/>
      <c r="AJ349" s="272"/>
    </row>
    <row r="350" ht="18.0" customHeight="1">
      <c r="A350" s="14"/>
      <c r="B350" s="14"/>
      <c r="C350" s="14"/>
      <c r="D350" s="148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272"/>
      <c r="R350" s="153"/>
      <c r="S350" s="272"/>
      <c r="T350" s="272"/>
      <c r="U350" s="272"/>
      <c r="V350" s="272"/>
      <c r="W350" s="272"/>
      <c r="X350" s="272"/>
      <c r="Y350" s="272"/>
      <c r="Z350" s="272"/>
      <c r="AA350" s="272"/>
      <c r="AB350" s="272"/>
      <c r="AC350" s="272"/>
      <c r="AD350" s="272"/>
      <c r="AE350" s="272"/>
      <c r="AF350" s="272"/>
      <c r="AG350" s="272"/>
      <c r="AH350" s="272"/>
      <c r="AI350" s="272"/>
      <c r="AJ350" s="272"/>
    </row>
    <row r="351" ht="18.0" customHeight="1">
      <c r="A351" s="14"/>
      <c r="B351" s="14"/>
      <c r="C351" s="14"/>
      <c r="D351" s="148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272"/>
      <c r="R351" s="153"/>
      <c r="S351" s="272"/>
      <c r="T351" s="272"/>
      <c r="U351" s="272"/>
      <c r="V351" s="272"/>
      <c r="W351" s="272"/>
      <c r="X351" s="272"/>
      <c r="Y351" s="272"/>
      <c r="Z351" s="272"/>
      <c r="AA351" s="272"/>
      <c r="AB351" s="272"/>
      <c r="AC351" s="272"/>
      <c r="AD351" s="272"/>
      <c r="AE351" s="272"/>
      <c r="AF351" s="272"/>
      <c r="AG351" s="272"/>
      <c r="AH351" s="272"/>
      <c r="AI351" s="272"/>
      <c r="AJ351" s="272"/>
    </row>
    <row r="352" ht="18.0" customHeight="1">
      <c r="A352" s="14"/>
      <c r="B352" s="14"/>
      <c r="C352" s="14"/>
      <c r="D352" s="148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272"/>
      <c r="R352" s="153"/>
      <c r="S352" s="272"/>
      <c r="T352" s="272"/>
      <c r="U352" s="272"/>
      <c r="V352" s="272"/>
      <c r="W352" s="272"/>
      <c r="X352" s="272"/>
      <c r="Y352" s="272"/>
      <c r="Z352" s="272"/>
      <c r="AA352" s="272"/>
      <c r="AB352" s="272"/>
      <c r="AC352" s="272"/>
      <c r="AD352" s="272"/>
      <c r="AE352" s="272"/>
      <c r="AF352" s="272"/>
      <c r="AG352" s="272"/>
      <c r="AH352" s="272"/>
      <c r="AI352" s="272"/>
      <c r="AJ352" s="272"/>
    </row>
    <row r="353" ht="18.0" customHeight="1">
      <c r="A353" s="14"/>
      <c r="B353" s="14"/>
      <c r="C353" s="14"/>
      <c r="D353" s="148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272"/>
      <c r="R353" s="153"/>
      <c r="S353" s="272"/>
      <c r="T353" s="272"/>
      <c r="U353" s="272"/>
      <c r="V353" s="272"/>
      <c r="W353" s="272"/>
      <c r="X353" s="272"/>
      <c r="Y353" s="272"/>
      <c r="Z353" s="272"/>
      <c r="AA353" s="272"/>
      <c r="AB353" s="272"/>
      <c r="AC353" s="272"/>
      <c r="AD353" s="272"/>
      <c r="AE353" s="272"/>
      <c r="AF353" s="272"/>
      <c r="AG353" s="272"/>
      <c r="AH353" s="272"/>
      <c r="AI353" s="272"/>
      <c r="AJ353" s="272"/>
    </row>
    <row r="354" ht="18.0" customHeight="1">
      <c r="A354" s="14"/>
      <c r="B354" s="14"/>
      <c r="C354" s="14"/>
      <c r="D354" s="148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272"/>
      <c r="R354" s="153"/>
      <c r="S354" s="272"/>
      <c r="T354" s="272"/>
      <c r="U354" s="272"/>
      <c r="V354" s="272"/>
      <c r="W354" s="272"/>
      <c r="X354" s="272"/>
      <c r="Y354" s="272"/>
      <c r="Z354" s="272"/>
      <c r="AA354" s="272"/>
      <c r="AB354" s="272"/>
      <c r="AC354" s="272"/>
      <c r="AD354" s="272"/>
      <c r="AE354" s="272"/>
      <c r="AF354" s="272"/>
      <c r="AG354" s="272"/>
      <c r="AH354" s="272"/>
      <c r="AI354" s="272"/>
      <c r="AJ354" s="272"/>
    </row>
    <row r="355" ht="18.0" customHeight="1">
      <c r="A355" s="14"/>
      <c r="B355" s="14"/>
      <c r="C355" s="14"/>
      <c r="D355" s="148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272"/>
      <c r="R355" s="153"/>
      <c r="S355" s="272"/>
      <c r="T355" s="272"/>
      <c r="U355" s="272"/>
      <c r="V355" s="272"/>
      <c r="W355" s="272"/>
      <c r="X355" s="272"/>
      <c r="Y355" s="272"/>
      <c r="Z355" s="272"/>
      <c r="AA355" s="272"/>
      <c r="AB355" s="272"/>
      <c r="AC355" s="272"/>
      <c r="AD355" s="272"/>
      <c r="AE355" s="272"/>
      <c r="AF355" s="272"/>
      <c r="AG355" s="272"/>
      <c r="AH355" s="272"/>
      <c r="AI355" s="272"/>
      <c r="AJ355" s="272"/>
    </row>
    <row r="356" ht="18.0" customHeight="1">
      <c r="A356" s="14"/>
      <c r="B356" s="14"/>
      <c r="C356" s="14"/>
      <c r="D356" s="148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272"/>
      <c r="R356" s="153"/>
      <c r="S356" s="272"/>
      <c r="T356" s="272"/>
      <c r="U356" s="272"/>
      <c r="V356" s="272"/>
      <c r="W356" s="272"/>
      <c r="X356" s="272"/>
      <c r="Y356" s="272"/>
      <c r="Z356" s="272"/>
      <c r="AA356" s="272"/>
      <c r="AB356" s="272"/>
      <c r="AC356" s="272"/>
      <c r="AD356" s="272"/>
      <c r="AE356" s="272"/>
      <c r="AF356" s="272"/>
      <c r="AG356" s="272"/>
      <c r="AH356" s="272"/>
      <c r="AI356" s="272"/>
      <c r="AJ356" s="272"/>
    </row>
    <row r="357" ht="18.0" customHeight="1">
      <c r="A357" s="14"/>
      <c r="B357" s="14"/>
      <c r="C357" s="14"/>
      <c r="D357" s="148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272"/>
      <c r="R357" s="153"/>
      <c r="S357" s="272"/>
      <c r="T357" s="272"/>
      <c r="U357" s="272"/>
      <c r="V357" s="272"/>
      <c r="W357" s="272"/>
      <c r="X357" s="272"/>
      <c r="Y357" s="272"/>
      <c r="Z357" s="272"/>
      <c r="AA357" s="272"/>
      <c r="AB357" s="272"/>
      <c r="AC357" s="272"/>
      <c r="AD357" s="272"/>
      <c r="AE357" s="272"/>
      <c r="AF357" s="272"/>
      <c r="AG357" s="272"/>
      <c r="AH357" s="272"/>
      <c r="AI357" s="272"/>
      <c r="AJ357" s="272"/>
    </row>
    <row r="358" ht="18.0" customHeight="1">
      <c r="A358" s="14"/>
      <c r="B358" s="14"/>
      <c r="C358" s="14"/>
      <c r="D358" s="148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272"/>
      <c r="R358" s="153"/>
      <c r="S358" s="272"/>
      <c r="T358" s="272"/>
      <c r="U358" s="272"/>
      <c r="V358" s="272"/>
      <c r="W358" s="272"/>
      <c r="X358" s="272"/>
      <c r="Y358" s="272"/>
      <c r="Z358" s="272"/>
      <c r="AA358" s="272"/>
      <c r="AB358" s="272"/>
      <c r="AC358" s="272"/>
      <c r="AD358" s="272"/>
      <c r="AE358" s="272"/>
      <c r="AF358" s="272"/>
      <c r="AG358" s="272"/>
      <c r="AH358" s="272"/>
      <c r="AI358" s="272"/>
      <c r="AJ358" s="272"/>
    </row>
    <row r="359" ht="18.0" customHeight="1">
      <c r="A359" s="14"/>
      <c r="B359" s="14"/>
      <c r="C359" s="14"/>
      <c r="D359" s="148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272"/>
      <c r="R359" s="153"/>
      <c r="S359" s="272"/>
      <c r="T359" s="272"/>
      <c r="U359" s="272"/>
      <c r="V359" s="272"/>
      <c r="W359" s="272"/>
      <c r="X359" s="272"/>
      <c r="Y359" s="272"/>
      <c r="Z359" s="272"/>
      <c r="AA359" s="272"/>
      <c r="AB359" s="272"/>
      <c r="AC359" s="272"/>
      <c r="AD359" s="272"/>
      <c r="AE359" s="272"/>
      <c r="AF359" s="272"/>
      <c r="AG359" s="272"/>
      <c r="AH359" s="272"/>
      <c r="AI359" s="272"/>
      <c r="AJ359" s="272"/>
    </row>
    <row r="360" ht="18.0" customHeight="1">
      <c r="A360" s="14"/>
      <c r="B360" s="14"/>
      <c r="C360" s="14"/>
      <c r="D360" s="148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272"/>
      <c r="R360" s="153"/>
      <c r="S360" s="272"/>
      <c r="T360" s="272"/>
      <c r="U360" s="272"/>
      <c r="V360" s="272"/>
      <c r="W360" s="272"/>
      <c r="X360" s="272"/>
      <c r="Y360" s="272"/>
      <c r="Z360" s="272"/>
      <c r="AA360" s="272"/>
      <c r="AB360" s="272"/>
      <c r="AC360" s="272"/>
      <c r="AD360" s="272"/>
      <c r="AE360" s="272"/>
      <c r="AF360" s="272"/>
      <c r="AG360" s="272"/>
      <c r="AH360" s="272"/>
      <c r="AI360" s="272"/>
      <c r="AJ360" s="272"/>
    </row>
    <row r="361" ht="18.0" customHeight="1">
      <c r="A361" s="14"/>
      <c r="B361" s="14"/>
      <c r="C361" s="14"/>
      <c r="D361" s="148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272"/>
      <c r="R361" s="153"/>
      <c r="S361" s="272"/>
      <c r="T361" s="272"/>
      <c r="U361" s="272"/>
      <c r="V361" s="272"/>
      <c r="W361" s="272"/>
      <c r="X361" s="272"/>
      <c r="Y361" s="272"/>
      <c r="Z361" s="272"/>
      <c r="AA361" s="272"/>
      <c r="AB361" s="272"/>
      <c r="AC361" s="272"/>
      <c r="AD361" s="272"/>
      <c r="AE361" s="272"/>
      <c r="AF361" s="272"/>
      <c r="AG361" s="272"/>
      <c r="AH361" s="272"/>
      <c r="AI361" s="272"/>
      <c r="AJ361" s="272"/>
    </row>
    <row r="362" ht="18.0" customHeight="1">
      <c r="A362" s="14"/>
      <c r="B362" s="14"/>
      <c r="C362" s="14"/>
      <c r="D362" s="148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272"/>
      <c r="R362" s="153"/>
      <c r="S362" s="272"/>
      <c r="T362" s="272"/>
      <c r="U362" s="272"/>
      <c r="V362" s="272"/>
      <c r="W362" s="272"/>
      <c r="X362" s="272"/>
      <c r="Y362" s="272"/>
      <c r="Z362" s="272"/>
      <c r="AA362" s="272"/>
      <c r="AB362" s="272"/>
      <c r="AC362" s="272"/>
      <c r="AD362" s="272"/>
      <c r="AE362" s="272"/>
      <c r="AF362" s="272"/>
      <c r="AG362" s="272"/>
      <c r="AH362" s="272"/>
      <c r="AI362" s="272"/>
      <c r="AJ362" s="272"/>
    </row>
    <row r="363" ht="18.0" customHeight="1">
      <c r="A363" s="14"/>
      <c r="B363" s="14"/>
      <c r="C363" s="14"/>
      <c r="D363" s="148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272"/>
      <c r="R363" s="153"/>
      <c r="S363" s="272"/>
      <c r="T363" s="272"/>
      <c r="U363" s="272"/>
      <c r="V363" s="272"/>
      <c r="W363" s="272"/>
      <c r="X363" s="272"/>
      <c r="Y363" s="272"/>
      <c r="Z363" s="272"/>
      <c r="AA363" s="272"/>
      <c r="AB363" s="272"/>
      <c r="AC363" s="272"/>
      <c r="AD363" s="272"/>
      <c r="AE363" s="272"/>
      <c r="AF363" s="272"/>
      <c r="AG363" s="272"/>
      <c r="AH363" s="272"/>
      <c r="AI363" s="272"/>
      <c r="AJ363" s="272"/>
    </row>
    <row r="364" ht="18.0" customHeight="1">
      <c r="A364" s="14"/>
      <c r="B364" s="14"/>
      <c r="C364" s="14"/>
      <c r="D364" s="148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272"/>
      <c r="R364" s="153"/>
      <c r="S364" s="272"/>
      <c r="T364" s="272"/>
      <c r="U364" s="272"/>
      <c r="V364" s="272"/>
      <c r="W364" s="272"/>
      <c r="X364" s="272"/>
      <c r="Y364" s="272"/>
      <c r="Z364" s="272"/>
      <c r="AA364" s="272"/>
      <c r="AB364" s="272"/>
      <c r="AC364" s="272"/>
      <c r="AD364" s="272"/>
      <c r="AE364" s="272"/>
      <c r="AF364" s="272"/>
      <c r="AG364" s="272"/>
      <c r="AH364" s="272"/>
      <c r="AI364" s="272"/>
      <c r="AJ364" s="272"/>
    </row>
    <row r="365" ht="18.0" customHeight="1">
      <c r="A365" s="14"/>
      <c r="B365" s="14"/>
      <c r="C365" s="14"/>
      <c r="D365" s="148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272"/>
      <c r="R365" s="153"/>
      <c r="S365" s="272"/>
      <c r="T365" s="272"/>
      <c r="U365" s="272"/>
      <c r="V365" s="272"/>
      <c r="W365" s="272"/>
      <c r="X365" s="272"/>
      <c r="Y365" s="272"/>
      <c r="Z365" s="272"/>
      <c r="AA365" s="272"/>
      <c r="AB365" s="272"/>
      <c r="AC365" s="272"/>
      <c r="AD365" s="272"/>
      <c r="AE365" s="272"/>
      <c r="AF365" s="272"/>
      <c r="AG365" s="272"/>
      <c r="AH365" s="272"/>
      <c r="AI365" s="272"/>
      <c r="AJ365" s="272"/>
    </row>
    <row r="366" ht="18.0" customHeight="1">
      <c r="A366" s="14"/>
      <c r="B366" s="14"/>
      <c r="C366" s="14"/>
      <c r="D366" s="148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272"/>
      <c r="R366" s="153"/>
      <c r="S366" s="272"/>
      <c r="T366" s="272"/>
      <c r="U366" s="272"/>
      <c r="V366" s="272"/>
      <c r="W366" s="272"/>
      <c r="X366" s="272"/>
      <c r="Y366" s="272"/>
      <c r="Z366" s="272"/>
      <c r="AA366" s="272"/>
      <c r="AB366" s="272"/>
      <c r="AC366" s="272"/>
      <c r="AD366" s="272"/>
      <c r="AE366" s="272"/>
      <c r="AF366" s="272"/>
      <c r="AG366" s="272"/>
      <c r="AH366" s="272"/>
      <c r="AI366" s="272"/>
      <c r="AJ366" s="272"/>
    </row>
    <row r="367" ht="18.0" customHeight="1">
      <c r="A367" s="14"/>
      <c r="B367" s="14"/>
      <c r="C367" s="14"/>
      <c r="D367" s="148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272"/>
      <c r="R367" s="153"/>
      <c r="S367" s="272"/>
      <c r="T367" s="272"/>
      <c r="U367" s="272"/>
      <c r="V367" s="272"/>
      <c r="W367" s="272"/>
      <c r="X367" s="272"/>
      <c r="Y367" s="272"/>
      <c r="Z367" s="272"/>
      <c r="AA367" s="272"/>
      <c r="AB367" s="272"/>
      <c r="AC367" s="272"/>
      <c r="AD367" s="272"/>
      <c r="AE367" s="272"/>
      <c r="AF367" s="272"/>
      <c r="AG367" s="272"/>
      <c r="AH367" s="272"/>
      <c r="AI367" s="272"/>
      <c r="AJ367" s="272"/>
    </row>
    <row r="368" ht="18.0" customHeight="1">
      <c r="A368" s="14"/>
      <c r="B368" s="14"/>
      <c r="C368" s="14"/>
      <c r="D368" s="148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272"/>
      <c r="R368" s="153"/>
      <c r="S368" s="272"/>
      <c r="T368" s="272"/>
      <c r="U368" s="272"/>
      <c r="V368" s="272"/>
      <c r="W368" s="272"/>
      <c r="X368" s="272"/>
      <c r="Y368" s="272"/>
      <c r="Z368" s="272"/>
      <c r="AA368" s="272"/>
      <c r="AB368" s="272"/>
      <c r="AC368" s="272"/>
      <c r="AD368" s="272"/>
      <c r="AE368" s="272"/>
      <c r="AF368" s="272"/>
      <c r="AG368" s="272"/>
      <c r="AH368" s="272"/>
      <c r="AI368" s="272"/>
      <c r="AJ368" s="272"/>
    </row>
    <row r="369" ht="18.0" customHeight="1">
      <c r="A369" s="14"/>
      <c r="B369" s="14"/>
      <c r="C369" s="14"/>
      <c r="D369" s="148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272"/>
      <c r="R369" s="153"/>
      <c r="S369" s="272"/>
      <c r="T369" s="272"/>
      <c r="U369" s="272"/>
      <c r="V369" s="272"/>
      <c r="W369" s="272"/>
      <c r="X369" s="272"/>
      <c r="Y369" s="272"/>
      <c r="Z369" s="272"/>
      <c r="AA369" s="272"/>
      <c r="AB369" s="272"/>
      <c r="AC369" s="272"/>
      <c r="AD369" s="272"/>
      <c r="AE369" s="272"/>
      <c r="AF369" s="272"/>
      <c r="AG369" s="272"/>
      <c r="AH369" s="272"/>
      <c r="AI369" s="272"/>
      <c r="AJ369" s="272"/>
    </row>
    <row r="370" ht="18.0" customHeight="1">
      <c r="A370" s="14"/>
      <c r="B370" s="14"/>
      <c r="C370" s="14"/>
      <c r="D370" s="148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272"/>
      <c r="R370" s="153"/>
      <c r="S370" s="272"/>
      <c r="T370" s="272"/>
      <c r="U370" s="272"/>
      <c r="V370" s="272"/>
      <c r="W370" s="272"/>
      <c r="X370" s="272"/>
      <c r="Y370" s="272"/>
      <c r="Z370" s="272"/>
      <c r="AA370" s="272"/>
      <c r="AB370" s="272"/>
      <c r="AC370" s="272"/>
      <c r="AD370" s="272"/>
      <c r="AE370" s="272"/>
      <c r="AF370" s="272"/>
      <c r="AG370" s="272"/>
      <c r="AH370" s="272"/>
      <c r="AI370" s="272"/>
      <c r="AJ370" s="272"/>
    </row>
    <row r="371" ht="18.0" customHeight="1">
      <c r="A371" s="14"/>
      <c r="B371" s="14"/>
      <c r="C371" s="14"/>
      <c r="D371" s="148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272"/>
      <c r="R371" s="153"/>
      <c r="S371" s="272"/>
      <c r="T371" s="272"/>
      <c r="U371" s="272"/>
      <c r="V371" s="272"/>
      <c r="W371" s="272"/>
      <c r="X371" s="272"/>
      <c r="Y371" s="272"/>
      <c r="Z371" s="272"/>
      <c r="AA371" s="272"/>
      <c r="AB371" s="272"/>
      <c r="AC371" s="272"/>
      <c r="AD371" s="272"/>
      <c r="AE371" s="272"/>
      <c r="AF371" s="272"/>
      <c r="AG371" s="272"/>
      <c r="AH371" s="272"/>
      <c r="AI371" s="272"/>
      <c r="AJ371" s="272"/>
    </row>
    <row r="372" ht="18.0" customHeight="1">
      <c r="A372" s="14"/>
      <c r="B372" s="14"/>
      <c r="C372" s="14"/>
      <c r="D372" s="148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272"/>
      <c r="R372" s="153"/>
      <c r="S372" s="272"/>
      <c r="T372" s="272"/>
      <c r="U372" s="272"/>
      <c r="V372" s="272"/>
      <c r="W372" s="272"/>
      <c r="X372" s="272"/>
      <c r="Y372" s="272"/>
      <c r="Z372" s="272"/>
      <c r="AA372" s="272"/>
      <c r="AB372" s="272"/>
      <c r="AC372" s="272"/>
      <c r="AD372" s="272"/>
      <c r="AE372" s="272"/>
      <c r="AF372" s="272"/>
      <c r="AG372" s="272"/>
      <c r="AH372" s="272"/>
      <c r="AI372" s="272"/>
      <c r="AJ372" s="272"/>
    </row>
    <row r="373" ht="18.0" customHeight="1">
      <c r="A373" s="14"/>
      <c r="B373" s="14"/>
      <c r="C373" s="14"/>
      <c r="D373" s="148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272"/>
      <c r="R373" s="153"/>
      <c r="S373" s="272"/>
      <c r="T373" s="272"/>
      <c r="U373" s="272"/>
      <c r="V373" s="272"/>
      <c r="W373" s="272"/>
      <c r="X373" s="272"/>
      <c r="Y373" s="272"/>
      <c r="Z373" s="272"/>
      <c r="AA373" s="272"/>
      <c r="AB373" s="272"/>
      <c r="AC373" s="272"/>
      <c r="AD373" s="272"/>
      <c r="AE373" s="272"/>
      <c r="AF373" s="272"/>
      <c r="AG373" s="272"/>
      <c r="AH373" s="272"/>
      <c r="AI373" s="272"/>
      <c r="AJ373" s="272"/>
    </row>
    <row r="374" ht="18.0" customHeight="1">
      <c r="A374" s="14"/>
      <c r="B374" s="14"/>
      <c r="C374" s="14"/>
      <c r="D374" s="148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272"/>
      <c r="R374" s="153"/>
      <c r="S374" s="272"/>
      <c r="T374" s="272"/>
      <c r="U374" s="272"/>
      <c r="V374" s="272"/>
      <c r="W374" s="272"/>
      <c r="X374" s="272"/>
      <c r="Y374" s="272"/>
      <c r="Z374" s="272"/>
      <c r="AA374" s="272"/>
      <c r="AB374" s="272"/>
      <c r="AC374" s="272"/>
      <c r="AD374" s="272"/>
      <c r="AE374" s="272"/>
      <c r="AF374" s="272"/>
      <c r="AG374" s="272"/>
      <c r="AH374" s="272"/>
      <c r="AI374" s="272"/>
      <c r="AJ374" s="272"/>
    </row>
    <row r="375" ht="18.0" customHeight="1">
      <c r="A375" s="14"/>
      <c r="B375" s="14"/>
      <c r="C375" s="14"/>
      <c r="D375" s="148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272"/>
      <c r="R375" s="153"/>
      <c r="S375" s="272"/>
      <c r="T375" s="272"/>
      <c r="U375" s="272"/>
      <c r="V375" s="272"/>
      <c r="W375" s="272"/>
      <c r="X375" s="272"/>
      <c r="Y375" s="272"/>
      <c r="Z375" s="272"/>
      <c r="AA375" s="272"/>
      <c r="AB375" s="272"/>
      <c r="AC375" s="272"/>
      <c r="AD375" s="272"/>
      <c r="AE375" s="272"/>
      <c r="AF375" s="272"/>
      <c r="AG375" s="272"/>
      <c r="AH375" s="272"/>
      <c r="AI375" s="272"/>
      <c r="AJ375" s="272"/>
    </row>
    <row r="376" ht="18.0" customHeight="1">
      <c r="A376" s="14"/>
      <c r="B376" s="14"/>
      <c r="C376" s="14"/>
      <c r="D376" s="148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272"/>
      <c r="R376" s="153"/>
      <c r="S376" s="272"/>
      <c r="T376" s="272"/>
      <c r="U376" s="272"/>
      <c r="V376" s="272"/>
      <c r="W376" s="272"/>
      <c r="X376" s="272"/>
      <c r="Y376" s="272"/>
      <c r="Z376" s="272"/>
      <c r="AA376" s="272"/>
      <c r="AB376" s="272"/>
      <c r="AC376" s="272"/>
      <c r="AD376" s="272"/>
      <c r="AE376" s="272"/>
      <c r="AF376" s="272"/>
      <c r="AG376" s="272"/>
      <c r="AH376" s="272"/>
      <c r="AI376" s="272"/>
      <c r="AJ376" s="272"/>
    </row>
    <row r="377" ht="18.0" customHeight="1">
      <c r="A377" s="14"/>
      <c r="B377" s="14"/>
      <c r="C377" s="14"/>
      <c r="D377" s="148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272"/>
      <c r="R377" s="153"/>
      <c r="S377" s="272"/>
      <c r="T377" s="272"/>
      <c r="U377" s="272"/>
      <c r="V377" s="272"/>
      <c r="W377" s="272"/>
      <c r="X377" s="272"/>
      <c r="Y377" s="272"/>
      <c r="Z377" s="272"/>
      <c r="AA377" s="272"/>
      <c r="AB377" s="272"/>
      <c r="AC377" s="272"/>
      <c r="AD377" s="272"/>
      <c r="AE377" s="272"/>
      <c r="AF377" s="272"/>
      <c r="AG377" s="272"/>
      <c r="AH377" s="272"/>
      <c r="AI377" s="272"/>
      <c r="AJ377" s="272"/>
    </row>
    <row r="378" ht="18.0" customHeight="1">
      <c r="A378" s="14"/>
      <c r="B378" s="14"/>
      <c r="C378" s="14"/>
      <c r="D378" s="148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272"/>
      <c r="R378" s="153"/>
      <c r="S378" s="272"/>
      <c r="T378" s="272"/>
      <c r="U378" s="272"/>
      <c r="V378" s="272"/>
      <c r="W378" s="272"/>
      <c r="X378" s="272"/>
      <c r="Y378" s="272"/>
      <c r="Z378" s="272"/>
      <c r="AA378" s="272"/>
      <c r="AB378" s="272"/>
      <c r="AC378" s="272"/>
      <c r="AD378" s="272"/>
      <c r="AE378" s="272"/>
      <c r="AF378" s="272"/>
      <c r="AG378" s="272"/>
      <c r="AH378" s="272"/>
      <c r="AI378" s="272"/>
      <c r="AJ378" s="272"/>
    </row>
    <row r="379" ht="18.0" customHeight="1">
      <c r="A379" s="14"/>
      <c r="B379" s="14"/>
      <c r="C379" s="14"/>
      <c r="D379" s="148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272"/>
      <c r="R379" s="153"/>
      <c r="S379" s="272"/>
      <c r="T379" s="272"/>
      <c r="U379" s="272"/>
      <c r="V379" s="272"/>
      <c r="W379" s="272"/>
      <c r="X379" s="272"/>
      <c r="Y379" s="272"/>
      <c r="Z379" s="272"/>
      <c r="AA379" s="272"/>
      <c r="AB379" s="272"/>
      <c r="AC379" s="272"/>
      <c r="AD379" s="272"/>
      <c r="AE379" s="272"/>
      <c r="AF379" s="272"/>
      <c r="AG379" s="272"/>
      <c r="AH379" s="272"/>
      <c r="AI379" s="272"/>
      <c r="AJ379" s="272"/>
    </row>
    <row r="380" ht="18.0" customHeight="1">
      <c r="A380" s="14"/>
      <c r="B380" s="14"/>
      <c r="C380" s="14"/>
      <c r="D380" s="148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272"/>
      <c r="R380" s="153"/>
      <c r="S380" s="272"/>
      <c r="T380" s="272"/>
      <c r="U380" s="272"/>
      <c r="V380" s="272"/>
      <c r="W380" s="272"/>
      <c r="X380" s="272"/>
      <c r="Y380" s="272"/>
      <c r="Z380" s="272"/>
      <c r="AA380" s="272"/>
      <c r="AB380" s="272"/>
      <c r="AC380" s="272"/>
      <c r="AD380" s="272"/>
      <c r="AE380" s="272"/>
      <c r="AF380" s="272"/>
      <c r="AG380" s="272"/>
      <c r="AH380" s="272"/>
      <c r="AI380" s="272"/>
      <c r="AJ380" s="272"/>
    </row>
    <row r="381" ht="18.0" customHeight="1">
      <c r="A381" s="14"/>
      <c r="B381" s="14"/>
      <c r="C381" s="14"/>
      <c r="D381" s="148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272"/>
      <c r="R381" s="153"/>
      <c r="S381" s="272"/>
      <c r="T381" s="272"/>
      <c r="U381" s="272"/>
      <c r="V381" s="272"/>
      <c r="W381" s="272"/>
      <c r="X381" s="272"/>
      <c r="Y381" s="272"/>
      <c r="Z381" s="272"/>
      <c r="AA381" s="272"/>
      <c r="AB381" s="272"/>
      <c r="AC381" s="272"/>
      <c r="AD381" s="272"/>
      <c r="AE381" s="272"/>
      <c r="AF381" s="272"/>
      <c r="AG381" s="272"/>
      <c r="AH381" s="272"/>
      <c r="AI381" s="272"/>
      <c r="AJ381" s="272"/>
    </row>
    <row r="382" ht="18.0" customHeight="1">
      <c r="A382" s="14"/>
      <c r="B382" s="14"/>
      <c r="C382" s="14"/>
      <c r="D382" s="148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272"/>
      <c r="R382" s="153"/>
      <c r="S382" s="272"/>
      <c r="T382" s="272"/>
      <c r="U382" s="272"/>
      <c r="V382" s="272"/>
      <c r="W382" s="272"/>
      <c r="X382" s="272"/>
      <c r="Y382" s="272"/>
      <c r="Z382" s="272"/>
      <c r="AA382" s="272"/>
      <c r="AB382" s="272"/>
      <c r="AC382" s="272"/>
      <c r="AD382" s="272"/>
      <c r="AE382" s="272"/>
      <c r="AF382" s="272"/>
      <c r="AG382" s="272"/>
      <c r="AH382" s="272"/>
      <c r="AI382" s="272"/>
      <c r="AJ382" s="272"/>
    </row>
    <row r="383" ht="18.0" customHeight="1">
      <c r="A383" s="14"/>
      <c r="B383" s="14"/>
      <c r="C383" s="14"/>
      <c r="D383" s="148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272"/>
      <c r="R383" s="153"/>
      <c r="S383" s="272"/>
      <c r="T383" s="272"/>
      <c r="U383" s="272"/>
      <c r="V383" s="272"/>
      <c r="W383" s="272"/>
      <c r="X383" s="272"/>
      <c r="Y383" s="272"/>
      <c r="Z383" s="272"/>
      <c r="AA383" s="272"/>
      <c r="AB383" s="272"/>
      <c r="AC383" s="272"/>
      <c r="AD383" s="272"/>
      <c r="AE383" s="272"/>
      <c r="AF383" s="272"/>
      <c r="AG383" s="272"/>
      <c r="AH383" s="272"/>
      <c r="AI383" s="272"/>
      <c r="AJ383" s="272"/>
    </row>
    <row r="384" ht="18.0" customHeight="1">
      <c r="A384" s="14"/>
      <c r="B384" s="14"/>
      <c r="C384" s="14"/>
      <c r="D384" s="148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272"/>
      <c r="R384" s="153"/>
      <c r="S384" s="272"/>
      <c r="T384" s="272"/>
      <c r="U384" s="272"/>
      <c r="V384" s="272"/>
      <c r="W384" s="272"/>
      <c r="X384" s="272"/>
      <c r="Y384" s="272"/>
      <c r="Z384" s="272"/>
      <c r="AA384" s="272"/>
      <c r="AB384" s="272"/>
      <c r="AC384" s="272"/>
      <c r="AD384" s="272"/>
      <c r="AE384" s="272"/>
      <c r="AF384" s="272"/>
      <c r="AG384" s="272"/>
      <c r="AH384" s="272"/>
      <c r="AI384" s="272"/>
      <c r="AJ384" s="272"/>
    </row>
    <row r="385" ht="18.0" customHeight="1">
      <c r="A385" s="14"/>
      <c r="B385" s="14"/>
      <c r="C385" s="14"/>
      <c r="D385" s="148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272"/>
      <c r="R385" s="153"/>
      <c r="S385" s="272"/>
      <c r="T385" s="272"/>
      <c r="U385" s="272"/>
      <c r="V385" s="272"/>
      <c r="W385" s="272"/>
      <c r="X385" s="272"/>
      <c r="Y385" s="272"/>
      <c r="Z385" s="272"/>
      <c r="AA385" s="272"/>
      <c r="AB385" s="272"/>
      <c r="AC385" s="272"/>
      <c r="AD385" s="272"/>
      <c r="AE385" s="272"/>
      <c r="AF385" s="272"/>
      <c r="AG385" s="272"/>
      <c r="AH385" s="272"/>
      <c r="AI385" s="272"/>
      <c r="AJ385" s="272"/>
    </row>
    <row r="386" ht="18.0" customHeight="1">
      <c r="A386" s="14"/>
      <c r="B386" s="14"/>
      <c r="C386" s="14"/>
      <c r="D386" s="148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272"/>
      <c r="R386" s="153"/>
      <c r="S386" s="272"/>
      <c r="T386" s="272"/>
      <c r="U386" s="272"/>
      <c r="V386" s="272"/>
      <c r="W386" s="272"/>
      <c r="X386" s="272"/>
      <c r="Y386" s="272"/>
      <c r="Z386" s="272"/>
      <c r="AA386" s="272"/>
      <c r="AB386" s="272"/>
      <c r="AC386" s="272"/>
      <c r="AD386" s="272"/>
      <c r="AE386" s="272"/>
      <c r="AF386" s="272"/>
      <c r="AG386" s="272"/>
      <c r="AH386" s="272"/>
      <c r="AI386" s="272"/>
      <c r="AJ386" s="272"/>
    </row>
    <row r="387" ht="18.0" customHeight="1">
      <c r="A387" s="14"/>
      <c r="B387" s="14"/>
      <c r="C387" s="14"/>
      <c r="D387" s="148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272"/>
      <c r="R387" s="153"/>
      <c r="S387" s="272"/>
      <c r="T387" s="272"/>
      <c r="U387" s="272"/>
      <c r="V387" s="272"/>
      <c r="W387" s="272"/>
      <c r="X387" s="272"/>
      <c r="Y387" s="272"/>
      <c r="Z387" s="272"/>
      <c r="AA387" s="272"/>
      <c r="AB387" s="272"/>
      <c r="AC387" s="272"/>
      <c r="AD387" s="272"/>
      <c r="AE387" s="272"/>
      <c r="AF387" s="272"/>
      <c r="AG387" s="272"/>
      <c r="AH387" s="272"/>
      <c r="AI387" s="272"/>
      <c r="AJ387" s="272"/>
    </row>
    <row r="388" ht="18.0" customHeight="1">
      <c r="A388" s="14"/>
      <c r="B388" s="14"/>
      <c r="C388" s="14"/>
      <c r="D388" s="148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272"/>
      <c r="R388" s="153"/>
      <c r="S388" s="272"/>
      <c r="T388" s="272"/>
      <c r="U388" s="272"/>
      <c r="V388" s="272"/>
      <c r="W388" s="272"/>
      <c r="X388" s="272"/>
      <c r="Y388" s="272"/>
      <c r="Z388" s="272"/>
      <c r="AA388" s="272"/>
      <c r="AB388" s="272"/>
      <c r="AC388" s="272"/>
      <c r="AD388" s="272"/>
      <c r="AE388" s="272"/>
      <c r="AF388" s="272"/>
      <c r="AG388" s="272"/>
      <c r="AH388" s="272"/>
      <c r="AI388" s="272"/>
      <c r="AJ388" s="272"/>
    </row>
    <row r="389" ht="18.0" customHeight="1">
      <c r="A389" s="14"/>
      <c r="B389" s="14"/>
      <c r="C389" s="14"/>
      <c r="D389" s="148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272"/>
      <c r="R389" s="153"/>
      <c r="S389" s="272"/>
      <c r="T389" s="272"/>
      <c r="U389" s="272"/>
      <c r="V389" s="272"/>
      <c r="W389" s="272"/>
      <c r="X389" s="272"/>
      <c r="Y389" s="272"/>
      <c r="Z389" s="272"/>
      <c r="AA389" s="272"/>
      <c r="AB389" s="272"/>
      <c r="AC389" s="272"/>
      <c r="AD389" s="272"/>
      <c r="AE389" s="272"/>
      <c r="AF389" s="272"/>
      <c r="AG389" s="272"/>
      <c r="AH389" s="272"/>
      <c r="AI389" s="272"/>
      <c r="AJ389" s="272"/>
    </row>
    <row r="390" ht="18.0" customHeight="1">
      <c r="A390" s="14"/>
      <c r="B390" s="14"/>
      <c r="C390" s="14"/>
      <c r="D390" s="148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272"/>
      <c r="R390" s="153"/>
      <c r="S390" s="272"/>
      <c r="T390" s="272"/>
      <c r="U390" s="272"/>
      <c r="V390" s="272"/>
      <c r="W390" s="272"/>
      <c r="X390" s="272"/>
      <c r="Y390" s="272"/>
      <c r="Z390" s="272"/>
      <c r="AA390" s="272"/>
      <c r="AB390" s="272"/>
      <c r="AC390" s="272"/>
      <c r="AD390" s="272"/>
      <c r="AE390" s="272"/>
      <c r="AF390" s="272"/>
      <c r="AG390" s="272"/>
      <c r="AH390" s="272"/>
      <c r="AI390" s="272"/>
      <c r="AJ390" s="272"/>
    </row>
    <row r="391" ht="18.0" customHeight="1">
      <c r="A391" s="14"/>
      <c r="B391" s="14"/>
      <c r="C391" s="14"/>
      <c r="D391" s="148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272"/>
      <c r="R391" s="153"/>
      <c r="S391" s="272"/>
      <c r="T391" s="272"/>
      <c r="U391" s="272"/>
      <c r="V391" s="272"/>
      <c r="W391" s="272"/>
      <c r="X391" s="272"/>
      <c r="Y391" s="272"/>
      <c r="Z391" s="272"/>
      <c r="AA391" s="272"/>
      <c r="AB391" s="272"/>
      <c r="AC391" s="272"/>
      <c r="AD391" s="272"/>
      <c r="AE391" s="272"/>
      <c r="AF391" s="272"/>
      <c r="AG391" s="272"/>
      <c r="AH391" s="272"/>
      <c r="AI391" s="272"/>
      <c r="AJ391" s="272"/>
    </row>
    <row r="392" ht="18.0" customHeight="1">
      <c r="A392" s="14"/>
      <c r="B392" s="14"/>
      <c r="C392" s="14"/>
      <c r="D392" s="148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272"/>
      <c r="R392" s="153"/>
      <c r="S392" s="272"/>
      <c r="T392" s="272"/>
      <c r="U392" s="272"/>
      <c r="V392" s="272"/>
      <c r="W392" s="272"/>
      <c r="X392" s="272"/>
      <c r="Y392" s="272"/>
      <c r="Z392" s="272"/>
      <c r="AA392" s="272"/>
      <c r="AB392" s="272"/>
      <c r="AC392" s="272"/>
      <c r="AD392" s="272"/>
      <c r="AE392" s="272"/>
      <c r="AF392" s="272"/>
      <c r="AG392" s="272"/>
      <c r="AH392" s="272"/>
      <c r="AI392" s="272"/>
      <c r="AJ392" s="272"/>
    </row>
    <row r="393" ht="18.0" customHeight="1">
      <c r="A393" s="14"/>
      <c r="B393" s="14"/>
      <c r="C393" s="14"/>
      <c r="D393" s="148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272"/>
      <c r="R393" s="153"/>
      <c r="S393" s="272"/>
      <c r="T393" s="272"/>
      <c r="U393" s="272"/>
      <c r="V393" s="272"/>
      <c r="W393" s="272"/>
      <c r="X393" s="272"/>
      <c r="Y393" s="272"/>
      <c r="Z393" s="272"/>
      <c r="AA393" s="272"/>
      <c r="AB393" s="272"/>
      <c r="AC393" s="272"/>
      <c r="AD393" s="272"/>
      <c r="AE393" s="272"/>
      <c r="AF393" s="272"/>
      <c r="AG393" s="272"/>
      <c r="AH393" s="272"/>
      <c r="AI393" s="272"/>
      <c r="AJ393" s="272"/>
    </row>
    <row r="394" ht="18.0" customHeight="1">
      <c r="A394" s="14"/>
      <c r="B394" s="14"/>
      <c r="C394" s="14"/>
      <c r="D394" s="148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272"/>
      <c r="R394" s="153"/>
      <c r="S394" s="272"/>
      <c r="T394" s="272"/>
      <c r="U394" s="272"/>
      <c r="V394" s="272"/>
      <c r="W394" s="272"/>
      <c r="X394" s="272"/>
      <c r="Y394" s="272"/>
      <c r="Z394" s="272"/>
      <c r="AA394" s="272"/>
      <c r="AB394" s="272"/>
      <c r="AC394" s="272"/>
      <c r="AD394" s="272"/>
      <c r="AE394" s="272"/>
      <c r="AF394" s="272"/>
      <c r="AG394" s="272"/>
      <c r="AH394" s="272"/>
      <c r="AI394" s="272"/>
      <c r="AJ394" s="272"/>
    </row>
    <row r="395" ht="18.0" customHeight="1">
      <c r="A395" s="14"/>
      <c r="B395" s="14"/>
      <c r="C395" s="14"/>
      <c r="D395" s="148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272"/>
      <c r="R395" s="153"/>
      <c r="S395" s="272"/>
      <c r="T395" s="272"/>
      <c r="U395" s="272"/>
      <c r="V395" s="272"/>
      <c r="W395" s="272"/>
      <c r="X395" s="272"/>
      <c r="Y395" s="272"/>
      <c r="Z395" s="272"/>
      <c r="AA395" s="272"/>
      <c r="AB395" s="272"/>
      <c r="AC395" s="272"/>
      <c r="AD395" s="272"/>
      <c r="AE395" s="272"/>
      <c r="AF395" s="272"/>
      <c r="AG395" s="272"/>
      <c r="AH395" s="272"/>
      <c r="AI395" s="272"/>
      <c r="AJ395" s="272"/>
    </row>
    <row r="396" ht="18.0" customHeight="1">
      <c r="A396" s="14"/>
      <c r="B396" s="14"/>
      <c r="C396" s="14"/>
      <c r="D396" s="148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272"/>
      <c r="R396" s="153"/>
      <c r="S396" s="272"/>
      <c r="T396" s="272"/>
      <c r="U396" s="272"/>
      <c r="V396" s="272"/>
      <c r="W396" s="272"/>
      <c r="X396" s="272"/>
      <c r="Y396" s="272"/>
      <c r="Z396" s="272"/>
      <c r="AA396" s="272"/>
      <c r="AB396" s="272"/>
      <c r="AC396" s="272"/>
      <c r="AD396" s="272"/>
      <c r="AE396" s="272"/>
      <c r="AF396" s="272"/>
      <c r="AG396" s="272"/>
      <c r="AH396" s="272"/>
      <c r="AI396" s="272"/>
      <c r="AJ396" s="272"/>
    </row>
    <row r="397" ht="18.0" customHeight="1">
      <c r="A397" s="14"/>
      <c r="B397" s="14"/>
      <c r="C397" s="14"/>
      <c r="D397" s="148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272"/>
      <c r="R397" s="153"/>
      <c r="S397" s="272"/>
      <c r="T397" s="272"/>
      <c r="U397" s="272"/>
      <c r="V397" s="272"/>
      <c r="W397" s="272"/>
      <c r="X397" s="272"/>
      <c r="Y397" s="272"/>
      <c r="Z397" s="272"/>
      <c r="AA397" s="272"/>
      <c r="AB397" s="272"/>
      <c r="AC397" s="272"/>
      <c r="AD397" s="272"/>
      <c r="AE397" s="272"/>
      <c r="AF397" s="272"/>
      <c r="AG397" s="272"/>
      <c r="AH397" s="272"/>
      <c r="AI397" s="272"/>
      <c r="AJ397" s="272"/>
    </row>
    <row r="398" ht="18.0" customHeight="1">
      <c r="A398" s="14"/>
      <c r="B398" s="14"/>
      <c r="C398" s="14"/>
      <c r="D398" s="148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272"/>
      <c r="R398" s="153"/>
      <c r="S398" s="272"/>
      <c r="T398" s="272"/>
      <c r="U398" s="272"/>
      <c r="V398" s="272"/>
      <c r="W398" s="272"/>
      <c r="X398" s="272"/>
      <c r="Y398" s="272"/>
      <c r="Z398" s="272"/>
      <c r="AA398" s="272"/>
      <c r="AB398" s="272"/>
      <c r="AC398" s="272"/>
      <c r="AD398" s="272"/>
      <c r="AE398" s="272"/>
      <c r="AF398" s="272"/>
      <c r="AG398" s="272"/>
      <c r="AH398" s="272"/>
      <c r="AI398" s="272"/>
      <c r="AJ398" s="272"/>
    </row>
    <row r="399" ht="18.0" customHeight="1">
      <c r="A399" s="14"/>
      <c r="B399" s="14"/>
      <c r="C399" s="14"/>
      <c r="D399" s="148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272"/>
      <c r="R399" s="153"/>
      <c r="S399" s="272"/>
      <c r="T399" s="272"/>
      <c r="U399" s="272"/>
      <c r="V399" s="272"/>
      <c r="W399" s="272"/>
      <c r="X399" s="272"/>
      <c r="Y399" s="272"/>
      <c r="Z399" s="272"/>
      <c r="AA399" s="272"/>
      <c r="AB399" s="272"/>
      <c r="AC399" s="272"/>
      <c r="AD399" s="272"/>
      <c r="AE399" s="272"/>
      <c r="AF399" s="272"/>
      <c r="AG399" s="272"/>
      <c r="AH399" s="272"/>
      <c r="AI399" s="272"/>
      <c r="AJ399" s="272"/>
    </row>
    <row r="400" ht="18.0" customHeight="1">
      <c r="A400" s="14"/>
      <c r="B400" s="14"/>
      <c r="C400" s="14"/>
      <c r="D400" s="148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272"/>
      <c r="R400" s="153"/>
      <c r="S400" s="272"/>
      <c r="T400" s="272"/>
      <c r="U400" s="272"/>
      <c r="V400" s="272"/>
      <c r="W400" s="272"/>
      <c r="X400" s="272"/>
      <c r="Y400" s="272"/>
      <c r="Z400" s="272"/>
      <c r="AA400" s="272"/>
      <c r="AB400" s="272"/>
      <c r="AC400" s="272"/>
      <c r="AD400" s="272"/>
      <c r="AE400" s="272"/>
      <c r="AF400" s="272"/>
      <c r="AG400" s="272"/>
      <c r="AH400" s="272"/>
      <c r="AI400" s="272"/>
      <c r="AJ400" s="272"/>
    </row>
    <row r="401" ht="18.0" customHeight="1">
      <c r="A401" s="14"/>
      <c r="B401" s="14"/>
      <c r="C401" s="14"/>
      <c r="D401" s="148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272"/>
      <c r="R401" s="153"/>
      <c r="S401" s="272"/>
      <c r="T401" s="272"/>
      <c r="U401" s="272"/>
      <c r="V401" s="272"/>
      <c r="W401" s="272"/>
      <c r="X401" s="272"/>
      <c r="Y401" s="272"/>
      <c r="Z401" s="272"/>
      <c r="AA401" s="272"/>
      <c r="AB401" s="272"/>
      <c r="AC401" s="272"/>
      <c r="AD401" s="272"/>
      <c r="AE401" s="272"/>
      <c r="AF401" s="272"/>
      <c r="AG401" s="272"/>
      <c r="AH401" s="272"/>
      <c r="AI401" s="272"/>
      <c r="AJ401" s="272"/>
    </row>
    <row r="402" ht="18.0" customHeight="1">
      <c r="A402" s="14"/>
      <c r="B402" s="14"/>
      <c r="C402" s="14"/>
      <c r="D402" s="148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272"/>
      <c r="R402" s="153"/>
      <c r="S402" s="272"/>
      <c r="T402" s="272"/>
      <c r="U402" s="272"/>
      <c r="V402" s="272"/>
      <c r="W402" s="272"/>
      <c r="X402" s="272"/>
      <c r="Y402" s="272"/>
      <c r="Z402" s="272"/>
      <c r="AA402" s="272"/>
      <c r="AB402" s="272"/>
      <c r="AC402" s="272"/>
      <c r="AD402" s="272"/>
      <c r="AE402" s="272"/>
      <c r="AF402" s="272"/>
      <c r="AG402" s="272"/>
      <c r="AH402" s="272"/>
      <c r="AI402" s="272"/>
      <c r="AJ402" s="272"/>
    </row>
    <row r="403" ht="18.0" customHeight="1">
      <c r="A403" s="14"/>
      <c r="B403" s="14"/>
      <c r="C403" s="14"/>
      <c r="D403" s="148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272"/>
      <c r="R403" s="153"/>
      <c r="S403" s="272"/>
      <c r="T403" s="272"/>
      <c r="U403" s="272"/>
      <c r="V403" s="272"/>
      <c r="W403" s="272"/>
      <c r="X403" s="272"/>
      <c r="Y403" s="272"/>
      <c r="Z403" s="272"/>
      <c r="AA403" s="272"/>
      <c r="AB403" s="272"/>
      <c r="AC403" s="272"/>
      <c r="AD403" s="272"/>
      <c r="AE403" s="272"/>
      <c r="AF403" s="272"/>
      <c r="AG403" s="272"/>
      <c r="AH403" s="272"/>
      <c r="AI403" s="272"/>
      <c r="AJ403" s="272"/>
    </row>
    <row r="404" ht="18.0" customHeight="1">
      <c r="A404" s="14"/>
      <c r="B404" s="14"/>
      <c r="C404" s="14"/>
      <c r="D404" s="148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272"/>
      <c r="R404" s="153"/>
      <c r="S404" s="272"/>
      <c r="T404" s="272"/>
      <c r="U404" s="272"/>
      <c r="V404" s="272"/>
      <c r="W404" s="272"/>
      <c r="X404" s="272"/>
      <c r="Y404" s="272"/>
      <c r="Z404" s="272"/>
      <c r="AA404" s="272"/>
      <c r="AB404" s="272"/>
      <c r="AC404" s="272"/>
      <c r="AD404" s="272"/>
      <c r="AE404" s="272"/>
      <c r="AF404" s="272"/>
      <c r="AG404" s="272"/>
      <c r="AH404" s="272"/>
      <c r="AI404" s="272"/>
      <c r="AJ404" s="272"/>
    </row>
    <row r="405" ht="18.0" customHeight="1">
      <c r="A405" s="14"/>
      <c r="B405" s="14"/>
      <c r="C405" s="14"/>
      <c r="D405" s="148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272"/>
      <c r="R405" s="153"/>
      <c r="S405" s="272"/>
      <c r="T405" s="272"/>
      <c r="U405" s="272"/>
      <c r="V405" s="272"/>
      <c r="W405" s="272"/>
      <c r="X405" s="272"/>
      <c r="Y405" s="272"/>
      <c r="Z405" s="272"/>
      <c r="AA405" s="272"/>
      <c r="AB405" s="272"/>
      <c r="AC405" s="272"/>
      <c r="AD405" s="272"/>
      <c r="AE405" s="272"/>
      <c r="AF405" s="272"/>
      <c r="AG405" s="272"/>
      <c r="AH405" s="272"/>
      <c r="AI405" s="272"/>
      <c r="AJ405" s="272"/>
    </row>
    <row r="406" ht="18.0" customHeight="1">
      <c r="A406" s="14"/>
      <c r="B406" s="14"/>
      <c r="C406" s="14"/>
      <c r="D406" s="148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272"/>
      <c r="R406" s="153"/>
      <c r="S406" s="272"/>
      <c r="T406" s="272"/>
      <c r="U406" s="272"/>
      <c r="V406" s="272"/>
      <c r="W406" s="272"/>
      <c r="X406" s="272"/>
      <c r="Y406" s="272"/>
      <c r="Z406" s="272"/>
      <c r="AA406" s="272"/>
      <c r="AB406" s="272"/>
      <c r="AC406" s="272"/>
      <c r="AD406" s="272"/>
      <c r="AE406" s="272"/>
      <c r="AF406" s="272"/>
      <c r="AG406" s="272"/>
      <c r="AH406" s="272"/>
      <c r="AI406" s="272"/>
      <c r="AJ406" s="272"/>
    </row>
    <row r="407" ht="18.0" customHeight="1">
      <c r="A407" s="14"/>
      <c r="B407" s="14"/>
      <c r="C407" s="14"/>
      <c r="D407" s="148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272"/>
      <c r="R407" s="153"/>
      <c r="S407" s="272"/>
      <c r="T407" s="272"/>
      <c r="U407" s="272"/>
      <c r="V407" s="272"/>
      <c r="W407" s="272"/>
      <c r="X407" s="272"/>
      <c r="Y407" s="272"/>
      <c r="Z407" s="272"/>
      <c r="AA407" s="272"/>
      <c r="AB407" s="272"/>
      <c r="AC407" s="272"/>
      <c r="AD407" s="272"/>
      <c r="AE407" s="272"/>
      <c r="AF407" s="272"/>
      <c r="AG407" s="272"/>
      <c r="AH407" s="272"/>
      <c r="AI407" s="272"/>
      <c r="AJ407" s="272"/>
    </row>
    <row r="408" ht="18.0" customHeight="1">
      <c r="A408" s="14"/>
      <c r="B408" s="14"/>
      <c r="C408" s="14"/>
      <c r="D408" s="148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272"/>
      <c r="R408" s="153"/>
      <c r="S408" s="272"/>
      <c r="T408" s="272"/>
      <c r="U408" s="272"/>
      <c r="V408" s="272"/>
      <c r="W408" s="272"/>
      <c r="X408" s="272"/>
      <c r="Y408" s="272"/>
      <c r="Z408" s="272"/>
      <c r="AA408" s="272"/>
      <c r="AB408" s="272"/>
      <c r="AC408" s="272"/>
      <c r="AD408" s="272"/>
      <c r="AE408" s="272"/>
      <c r="AF408" s="272"/>
      <c r="AG408" s="272"/>
      <c r="AH408" s="272"/>
      <c r="AI408" s="272"/>
      <c r="AJ408" s="272"/>
    </row>
    <row r="409" ht="18.0" customHeight="1">
      <c r="A409" s="14"/>
      <c r="B409" s="14"/>
      <c r="C409" s="14"/>
      <c r="D409" s="148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272"/>
      <c r="R409" s="153"/>
      <c r="S409" s="272"/>
      <c r="T409" s="272"/>
      <c r="U409" s="272"/>
      <c r="V409" s="272"/>
      <c r="W409" s="272"/>
      <c r="X409" s="272"/>
      <c r="Y409" s="272"/>
      <c r="Z409" s="272"/>
      <c r="AA409" s="272"/>
      <c r="AB409" s="272"/>
      <c r="AC409" s="272"/>
      <c r="AD409" s="272"/>
      <c r="AE409" s="272"/>
      <c r="AF409" s="272"/>
      <c r="AG409" s="272"/>
      <c r="AH409" s="272"/>
      <c r="AI409" s="272"/>
      <c r="AJ409" s="272"/>
    </row>
    <row r="410" ht="18.0" customHeight="1">
      <c r="A410" s="14"/>
      <c r="B410" s="14"/>
      <c r="C410" s="14"/>
      <c r="D410" s="148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272"/>
      <c r="R410" s="153"/>
      <c r="S410" s="272"/>
      <c r="T410" s="272"/>
      <c r="U410" s="272"/>
      <c r="V410" s="272"/>
      <c r="W410" s="272"/>
      <c r="X410" s="272"/>
      <c r="Y410" s="272"/>
      <c r="Z410" s="272"/>
      <c r="AA410" s="272"/>
      <c r="AB410" s="272"/>
      <c r="AC410" s="272"/>
      <c r="AD410" s="272"/>
      <c r="AE410" s="272"/>
      <c r="AF410" s="272"/>
      <c r="AG410" s="272"/>
      <c r="AH410" s="272"/>
      <c r="AI410" s="272"/>
      <c r="AJ410" s="272"/>
    </row>
    <row r="411" ht="18.0" customHeight="1">
      <c r="A411" s="14"/>
      <c r="B411" s="14"/>
      <c r="C411" s="14"/>
      <c r="D411" s="148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272"/>
      <c r="R411" s="153"/>
      <c r="S411" s="272"/>
      <c r="T411" s="272"/>
      <c r="U411" s="272"/>
      <c r="V411" s="272"/>
      <c r="W411" s="272"/>
      <c r="X411" s="272"/>
      <c r="Y411" s="272"/>
      <c r="Z411" s="272"/>
      <c r="AA411" s="272"/>
      <c r="AB411" s="272"/>
      <c r="AC411" s="272"/>
      <c r="AD411" s="272"/>
      <c r="AE411" s="272"/>
      <c r="AF411" s="272"/>
      <c r="AG411" s="272"/>
      <c r="AH411" s="272"/>
      <c r="AI411" s="272"/>
      <c r="AJ411" s="272"/>
    </row>
    <row r="412" ht="18.0" customHeight="1">
      <c r="A412" s="14"/>
      <c r="B412" s="14"/>
      <c r="C412" s="14"/>
      <c r="D412" s="148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272"/>
      <c r="R412" s="153"/>
      <c r="S412" s="272"/>
      <c r="T412" s="272"/>
      <c r="U412" s="272"/>
      <c r="V412" s="272"/>
      <c r="W412" s="272"/>
      <c r="X412" s="272"/>
      <c r="Y412" s="272"/>
      <c r="Z412" s="272"/>
      <c r="AA412" s="272"/>
      <c r="AB412" s="272"/>
      <c r="AC412" s="272"/>
      <c r="AD412" s="272"/>
      <c r="AE412" s="272"/>
      <c r="AF412" s="272"/>
      <c r="AG412" s="272"/>
      <c r="AH412" s="272"/>
      <c r="AI412" s="272"/>
      <c r="AJ412" s="272"/>
    </row>
    <row r="413" ht="18.0" customHeight="1">
      <c r="A413" s="14"/>
      <c r="B413" s="14"/>
      <c r="C413" s="14"/>
      <c r="D413" s="148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272"/>
      <c r="R413" s="153"/>
      <c r="S413" s="272"/>
      <c r="T413" s="272"/>
      <c r="U413" s="272"/>
      <c r="V413" s="272"/>
      <c r="W413" s="272"/>
      <c r="X413" s="272"/>
      <c r="Y413" s="272"/>
      <c r="Z413" s="272"/>
      <c r="AA413" s="272"/>
      <c r="AB413" s="272"/>
      <c r="AC413" s="272"/>
      <c r="AD413" s="272"/>
      <c r="AE413" s="272"/>
      <c r="AF413" s="272"/>
      <c r="AG413" s="272"/>
      <c r="AH413" s="272"/>
      <c r="AI413" s="272"/>
      <c r="AJ413" s="272"/>
    </row>
    <row r="414" ht="18.0" customHeight="1">
      <c r="A414" s="14"/>
      <c r="B414" s="14"/>
      <c r="C414" s="14"/>
      <c r="D414" s="148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272"/>
      <c r="R414" s="153"/>
      <c r="S414" s="272"/>
      <c r="T414" s="272"/>
      <c r="U414" s="272"/>
      <c r="V414" s="272"/>
      <c r="W414" s="272"/>
      <c r="X414" s="272"/>
      <c r="Y414" s="272"/>
      <c r="Z414" s="272"/>
      <c r="AA414" s="272"/>
      <c r="AB414" s="272"/>
      <c r="AC414" s="272"/>
      <c r="AD414" s="272"/>
      <c r="AE414" s="272"/>
      <c r="AF414" s="272"/>
      <c r="AG414" s="272"/>
      <c r="AH414" s="272"/>
      <c r="AI414" s="272"/>
      <c r="AJ414" s="272"/>
    </row>
    <row r="415" ht="18.0" customHeight="1">
      <c r="A415" s="14"/>
      <c r="B415" s="14"/>
      <c r="C415" s="14"/>
      <c r="D415" s="148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272"/>
      <c r="R415" s="153"/>
      <c r="S415" s="272"/>
      <c r="T415" s="272"/>
      <c r="U415" s="272"/>
      <c r="V415" s="272"/>
      <c r="W415" s="272"/>
      <c r="X415" s="272"/>
      <c r="Y415" s="272"/>
      <c r="Z415" s="272"/>
      <c r="AA415" s="272"/>
      <c r="AB415" s="272"/>
      <c r="AC415" s="272"/>
      <c r="AD415" s="272"/>
      <c r="AE415" s="272"/>
      <c r="AF415" s="272"/>
      <c r="AG415" s="272"/>
      <c r="AH415" s="272"/>
      <c r="AI415" s="272"/>
      <c r="AJ415" s="272"/>
    </row>
    <row r="416" ht="18.0" customHeight="1">
      <c r="A416" s="14"/>
      <c r="B416" s="14"/>
      <c r="C416" s="14"/>
      <c r="D416" s="148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272"/>
      <c r="R416" s="153"/>
      <c r="S416" s="272"/>
      <c r="T416" s="272"/>
      <c r="U416" s="272"/>
      <c r="V416" s="272"/>
      <c r="W416" s="272"/>
      <c r="X416" s="272"/>
      <c r="Y416" s="272"/>
      <c r="Z416" s="272"/>
      <c r="AA416" s="272"/>
      <c r="AB416" s="272"/>
      <c r="AC416" s="272"/>
      <c r="AD416" s="272"/>
      <c r="AE416" s="272"/>
      <c r="AF416" s="272"/>
      <c r="AG416" s="272"/>
      <c r="AH416" s="272"/>
      <c r="AI416" s="272"/>
      <c r="AJ416" s="272"/>
    </row>
    <row r="417" ht="18.0" customHeight="1">
      <c r="A417" s="14"/>
      <c r="B417" s="14"/>
      <c r="C417" s="14"/>
      <c r="D417" s="148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272"/>
      <c r="R417" s="153"/>
      <c r="S417" s="272"/>
      <c r="T417" s="272"/>
      <c r="U417" s="272"/>
      <c r="V417" s="272"/>
      <c r="W417" s="272"/>
      <c r="X417" s="272"/>
      <c r="Y417" s="272"/>
      <c r="Z417" s="272"/>
      <c r="AA417" s="272"/>
      <c r="AB417" s="272"/>
      <c r="AC417" s="272"/>
      <c r="AD417" s="272"/>
      <c r="AE417" s="272"/>
      <c r="AF417" s="272"/>
      <c r="AG417" s="272"/>
      <c r="AH417" s="272"/>
      <c r="AI417" s="272"/>
      <c r="AJ417" s="272"/>
    </row>
    <row r="418" ht="18.0" customHeight="1">
      <c r="A418" s="14"/>
      <c r="B418" s="14"/>
      <c r="C418" s="14"/>
      <c r="D418" s="148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272"/>
      <c r="R418" s="153"/>
      <c r="S418" s="272"/>
      <c r="T418" s="272"/>
      <c r="U418" s="272"/>
      <c r="V418" s="272"/>
      <c r="W418" s="272"/>
      <c r="X418" s="272"/>
      <c r="Y418" s="272"/>
      <c r="Z418" s="272"/>
      <c r="AA418" s="272"/>
      <c r="AB418" s="272"/>
      <c r="AC418" s="272"/>
      <c r="AD418" s="272"/>
      <c r="AE418" s="272"/>
      <c r="AF418" s="272"/>
      <c r="AG418" s="272"/>
      <c r="AH418" s="272"/>
      <c r="AI418" s="272"/>
      <c r="AJ418" s="272"/>
    </row>
    <row r="419" ht="18.0" customHeight="1">
      <c r="A419" s="14"/>
      <c r="B419" s="14"/>
      <c r="C419" s="14"/>
      <c r="D419" s="148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272"/>
      <c r="R419" s="153"/>
      <c r="S419" s="272"/>
      <c r="T419" s="272"/>
      <c r="U419" s="272"/>
      <c r="V419" s="272"/>
      <c r="W419" s="272"/>
      <c r="X419" s="272"/>
      <c r="Y419" s="272"/>
      <c r="Z419" s="272"/>
      <c r="AA419" s="272"/>
      <c r="AB419" s="272"/>
      <c r="AC419" s="272"/>
      <c r="AD419" s="272"/>
      <c r="AE419" s="272"/>
      <c r="AF419" s="272"/>
      <c r="AG419" s="272"/>
      <c r="AH419" s="272"/>
      <c r="AI419" s="272"/>
      <c r="AJ419" s="272"/>
    </row>
    <row r="420" ht="18.0" customHeight="1">
      <c r="A420" s="14"/>
      <c r="B420" s="14"/>
      <c r="C420" s="14"/>
      <c r="D420" s="148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272"/>
      <c r="R420" s="153"/>
      <c r="S420" s="272"/>
      <c r="T420" s="272"/>
      <c r="U420" s="272"/>
      <c r="V420" s="272"/>
      <c r="W420" s="272"/>
      <c r="X420" s="272"/>
      <c r="Y420" s="272"/>
      <c r="Z420" s="272"/>
      <c r="AA420" s="272"/>
      <c r="AB420" s="272"/>
      <c r="AC420" s="272"/>
      <c r="AD420" s="272"/>
      <c r="AE420" s="272"/>
      <c r="AF420" s="272"/>
      <c r="AG420" s="272"/>
      <c r="AH420" s="272"/>
      <c r="AI420" s="272"/>
      <c r="AJ420" s="272"/>
    </row>
    <row r="421" ht="18.0" customHeight="1">
      <c r="A421" s="14"/>
      <c r="B421" s="14"/>
      <c r="C421" s="14"/>
      <c r="D421" s="148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272"/>
      <c r="R421" s="153"/>
      <c r="S421" s="272"/>
      <c r="T421" s="272"/>
      <c r="U421" s="272"/>
      <c r="V421" s="272"/>
      <c r="W421" s="272"/>
      <c r="X421" s="272"/>
      <c r="Y421" s="272"/>
      <c r="Z421" s="272"/>
      <c r="AA421" s="272"/>
      <c r="AB421" s="272"/>
      <c r="AC421" s="272"/>
      <c r="AD421" s="272"/>
      <c r="AE421" s="272"/>
      <c r="AF421" s="272"/>
      <c r="AG421" s="272"/>
      <c r="AH421" s="272"/>
      <c r="AI421" s="272"/>
      <c r="AJ421" s="272"/>
    </row>
    <row r="422" ht="18.0" customHeight="1">
      <c r="A422" s="14"/>
      <c r="B422" s="14"/>
      <c r="C422" s="14"/>
      <c r="D422" s="148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272"/>
      <c r="R422" s="153"/>
      <c r="S422" s="272"/>
      <c r="T422" s="272"/>
      <c r="U422" s="272"/>
      <c r="V422" s="272"/>
      <c r="W422" s="272"/>
      <c r="X422" s="272"/>
      <c r="Y422" s="272"/>
      <c r="Z422" s="272"/>
      <c r="AA422" s="272"/>
      <c r="AB422" s="272"/>
      <c r="AC422" s="272"/>
      <c r="AD422" s="272"/>
      <c r="AE422" s="272"/>
      <c r="AF422" s="272"/>
      <c r="AG422" s="272"/>
      <c r="AH422" s="272"/>
      <c r="AI422" s="272"/>
      <c r="AJ422" s="272"/>
    </row>
    <row r="423" ht="18.0" customHeight="1">
      <c r="A423" s="14"/>
      <c r="B423" s="14"/>
      <c r="C423" s="14"/>
      <c r="D423" s="148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272"/>
      <c r="R423" s="153"/>
      <c r="S423" s="272"/>
      <c r="T423" s="272"/>
      <c r="U423" s="272"/>
      <c r="V423" s="272"/>
      <c r="W423" s="272"/>
      <c r="X423" s="272"/>
      <c r="Y423" s="272"/>
      <c r="Z423" s="272"/>
      <c r="AA423" s="272"/>
      <c r="AB423" s="272"/>
      <c r="AC423" s="272"/>
      <c r="AD423" s="272"/>
      <c r="AE423" s="272"/>
      <c r="AF423" s="272"/>
      <c r="AG423" s="272"/>
      <c r="AH423" s="272"/>
      <c r="AI423" s="272"/>
      <c r="AJ423" s="272"/>
    </row>
    <row r="424" ht="18.0" customHeight="1">
      <c r="A424" s="14"/>
      <c r="B424" s="14"/>
      <c r="C424" s="14"/>
      <c r="D424" s="148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272"/>
      <c r="R424" s="153"/>
      <c r="S424" s="272"/>
      <c r="T424" s="272"/>
      <c r="U424" s="272"/>
      <c r="V424" s="272"/>
      <c r="W424" s="272"/>
      <c r="X424" s="272"/>
      <c r="Y424" s="272"/>
      <c r="Z424" s="272"/>
      <c r="AA424" s="272"/>
      <c r="AB424" s="272"/>
      <c r="AC424" s="272"/>
      <c r="AD424" s="272"/>
      <c r="AE424" s="272"/>
      <c r="AF424" s="272"/>
      <c r="AG424" s="272"/>
      <c r="AH424" s="272"/>
      <c r="AI424" s="272"/>
      <c r="AJ424" s="272"/>
    </row>
    <row r="425" ht="18.0" customHeight="1">
      <c r="A425" s="14"/>
      <c r="B425" s="14"/>
      <c r="C425" s="14"/>
      <c r="D425" s="148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272"/>
      <c r="R425" s="153"/>
      <c r="S425" s="272"/>
      <c r="T425" s="272"/>
      <c r="U425" s="272"/>
      <c r="V425" s="272"/>
      <c r="W425" s="272"/>
      <c r="X425" s="272"/>
      <c r="Y425" s="272"/>
      <c r="Z425" s="272"/>
      <c r="AA425" s="272"/>
      <c r="AB425" s="272"/>
      <c r="AC425" s="272"/>
      <c r="AD425" s="272"/>
      <c r="AE425" s="272"/>
      <c r="AF425" s="272"/>
      <c r="AG425" s="272"/>
      <c r="AH425" s="272"/>
      <c r="AI425" s="272"/>
      <c r="AJ425" s="272"/>
    </row>
    <row r="426" ht="18.0" customHeight="1">
      <c r="A426" s="14"/>
      <c r="B426" s="14"/>
      <c r="C426" s="14"/>
      <c r="D426" s="148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272"/>
      <c r="R426" s="153"/>
      <c r="S426" s="272"/>
      <c r="T426" s="272"/>
      <c r="U426" s="272"/>
      <c r="V426" s="272"/>
      <c r="W426" s="272"/>
      <c r="X426" s="272"/>
      <c r="Y426" s="272"/>
      <c r="Z426" s="272"/>
      <c r="AA426" s="272"/>
      <c r="AB426" s="272"/>
      <c r="AC426" s="272"/>
      <c r="AD426" s="272"/>
      <c r="AE426" s="272"/>
      <c r="AF426" s="272"/>
      <c r="AG426" s="272"/>
      <c r="AH426" s="272"/>
      <c r="AI426" s="272"/>
      <c r="AJ426" s="272"/>
    </row>
    <row r="427" ht="18.0" customHeight="1">
      <c r="A427" s="14"/>
      <c r="B427" s="14"/>
      <c r="C427" s="14"/>
      <c r="D427" s="148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272"/>
      <c r="R427" s="153"/>
      <c r="S427" s="272"/>
      <c r="T427" s="272"/>
      <c r="U427" s="272"/>
      <c r="V427" s="272"/>
      <c r="W427" s="272"/>
      <c r="X427" s="272"/>
      <c r="Y427" s="272"/>
      <c r="Z427" s="272"/>
      <c r="AA427" s="272"/>
      <c r="AB427" s="272"/>
      <c r="AC427" s="272"/>
      <c r="AD427" s="272"/>
      <c r="AE427" s="272"/>
      <c r="AF427" s="272"/>
      <c r="AG427" s="272"/>
      <c r="AH427" s="272"/>
      <c r="AI427" s="272"/>
      <c r="AJ427" s="272"/>
    </row>
    <row r="428" ht="18.0" customHeight="1">
      <c r="A428" s="14"/>
      <c r="B428" s="14"/>
      <c r="C428" s="14"/>
      <c r="D428" s="148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272"/>
      <c r="R428" s="153"/>
      <c r="S428" s="272"/>
      <c r="T428" s="272"/>
      <c r="U428" s="272"/>
      <c r="V428" s="272"/>
      <c r="W428" s="272"/>
      <c r="X428" s="272"/>
      <c r="Y428" s="272"/>
      <c r="Z428" s="272"/>
      <c r="AA428" s="272"/>
      <c r="AB428" s="272"/>
      <c r="AC428" s="272"/>
      <c r="AD428" s="272"/>
      <c r="AE428" s="272"/>
      <c r="AF428" s="272"/>
      <c r="AG428" s="272"/>
      <c r="AH428" s="272"/>
      <c r="AI428" s="272"/>
      <c r="AJ428" s="272"/>
    </row>
    <row r="429" ht="18.0" customHeight="1">
      <c r="A429" s="14"/>
      <c r="B429" s="14"/>
      <c r="C429" s="14"/>
      <c r="D429" s="148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272"/>
      <c r="R429" s="153"/>
      <c r="S429" s="272"/>
      <c r="T429" s="272"/>
      <c r="U429" s="272"/>
      <c r="V429" s="272"/>
      <c r="W429" s="272"/>
      <c r="X429" s="272"/>
      <c r="Y429" s="272"/>
      <c r="Z429" s="272"/>
      <c r="AA429" s="272"/>
      <c r="AB429" s="272"/>
      <c r="AC429" s="272"/>
      <c r="AD429" s="272"/>
      <c r="AE429" s="272"/>
      <c r="AF429" s="272"/>
      <c r="AG429" s="272"/>
      <c r="AH429" s="272"/>
      <c r="AI429" s="272"/>
      <c r="AJ429" s="272"/>
    </row>
    <row r="430" ht="18.0" customHeight="1">
      <c r="A430" s="14"/>
      <c r="B430" s="14"/>
      <c r="C430" s="14"/>
      <c r="D430" s="148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272"/>
      <c r="R430" s="153"/>
      <c r="S430" s="272"/>
      <c r="T430" s="272"/>
      <c r="U430" s="272"/>
      <c r="V430" s="272"/>
      <c r="W430" s="272"/>
      <c r="X430" s="272"/>
      <c r="Y430" s="272"/>
      <c r="Z430" s="272"/>
      <c r="AA430" s="272"/>
      <c r="AB430" s="272"/>
      <c r="AC430" s="272"/>
      <c r="AD430" s="272"/>
      <c r="AE430" s="272"/>
      <c r="AF430" s="272"/>
      <c r="AG430" s="272"/>
      <c r="AH430" s="272"/>
      <c r="AI430" s="272"/>
      <c r="AJ430" s="272"/>
    </row>
    <row r="431" ht="18.0" customHeight="1">
      <c r="A431" s="14"/>
      <c r="B431" s="14"/>
      <c r="C431" s="14"/>
      <c r="D431" s="148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272"/>
      <c r="R431" s="153"/>
      <c r="S431" s="272"/>
      <c r="T431" s="272"/>
      <c r="U431" s="272"/>
      <c r="V431" s="272"/>
      <c r="W431" s="272"/>
      <c r="X431" s="272"/>
      <c r="Y431" s="272"/>
      <c r="Z431" s="272"/>
      <c r="AA431" s="272"/>
      <c r="AB431" s="272"/>
      <c r="AC431" s="272"/>
      <c r="AD431" s="272"/>
      <c r="AE431" s="272"/>
      <c r="AF431" s="272"/>
      <c r="AG431" s="272"/>
      <c r="AH431" s="272"/>
      <c r="AI431" s="272"/>
      <c r="AJ431" s="272"/>
    </row>
    <row r="432" ht="18.0" customHeight="1">
      <c r="A432" s="14"/>
      <c r="B432" s="14"/>
      <c r="C432" s="14"/>
      <c r="D432" s="148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272"/>
      <c r="R432" s="153"/>
      <c r="S432" s="272"/>
      <c r="T432" s="272"/>
      <c r="U432" s="272"/>
      <c r="V432" s="272"/>
      <c r="W432" s="272"/>
      <c r="X432" s="272"/>
      <c r="Y432" s="272"/>
      <c r="Z432" s="272"/>
      <c r="AA432" s="272"/>
      <c r="AB432" s="272"/>
      <c r="AC432" s="272"/>
      <c r="AD432" s="272"/>
      <c r="AE432" s="272"/>
      <c r="AF432" s="272"/>
      <c r="AG432" s="272"/>
      <c r="AH432" s="272"/>
      <c r="AI432" s="272"/>
      <c r="AJ432" s="272"/>
    </row>
    <row r="433" ht="18.0" customHeight="1">
      <c r="A433" s="14"/>
      <c r="B433" s="14"/>
      <c r="C433" s="14"/>
      <c r="D433" s="148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272"/>
      <c r="R433" s="153"/>
      <c r="S433" s="272"/>
      <c r="T433" s="272"/>
      <c r="U433" s="272"/>
      <c r="V433" s="272"/>
      <c r="W433" s="272"/>
      <c r="X433" s="272"/>
      <c r="Y433" s="272"/>
      <c r="Z433" s="272"/>
      <c r="AA433" s="272"/>
      <c r="AB433" s="272"/>
      <c r="AC433" s="272"/>
      <c r="AD433" s="272"/>
      <c r="AE433" s="272"/>
      <c r="AF433" s="272"/>
      <c r="AG433" s="272"/>
      <c r="AH433" s="272"/>
      <c r="AI433" s="272"/>
      <c r="AJ433" s="272"/>
    </row>
    <row r="434" ht="18.0" customHeight="1">
      <c r="A434" s="14"/>
      <c r="B434" s="14"/>
      <c r="C434" s="14"/>
      <c r="D434" s="148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272"/>
      <c r="R434" s="153"/>
      <c r="S434" s="272"/>
      <c r="T434" s="272"/>
      <c r="U434" s="272"/>
      <c r="V434" s="272"/>
      <c r="W434" s="272"/>
      <c r="X434" s="272"/>
      <c r="Y434" s="272"/>
      <c r="Z434" s="272"/>
      <c r="AA434" s="272"/>
      <c r="AB434" s="272"/>
      <c r="AC434" s="272"/>
      <c r="AD434" s="272"/>
      <c r="AE434" s="272"/>
      <c r="AF434" s="272"/>
      <c r="AG434" s="272"/>
      <c r="AH434" s="272"/>
      <c r="AI434" s="272"/>
      <c r="AJ434" s="272"/>
    </row>
    <row r="435" ht="18.0" customHeight="1">
      <c r="A435" s="14"/>
      <c r="B435" s="14"/>
      <c r="C435" s="14"/>
      <c r="D435" s="148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272"/>
      <c r="R435" s="153"/>
      <c r="S435" s="272"/>
      <c r="T435" s="272"/>
      <c r="U435" s="272"/>
      <c r="V435" s="272"/>
      <c r="W435" s="272"/>
      <c r="X435" s="272"/>
      <c r="Y435" s="272"/>
      <c r="Z435" s="272"/>
      <c r="AA435" s="272"/>
      <c r="AB435" s="272"/>
      <c r="AC435" s="272"/>
      <c r="AD435" s="272"/>
      <c r="AE435" s="272"/>
      <c r="AF435" s="272"/>
      <c r="AG435" s="272"/>
      <c r="AH435" s="272"/>
      <c r="AI435" s="272"/>
      <c r="AJ435" s="272"/>
    </row>
    <row r="436" ht="18.0" customHeight="1">
      <c r="A436" s="14"/>
      <c r="B436" s="14"/>
      <c r="C436" s="14"/>
      <c r="D436" s="148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272"/>
      <c r="R436" s="153"/>
      <c r="S436" s="272"/>
      <c r="T436" s="272"/>
      <c r="U436" s="272"/>
      <c r="V436" s="272"/>
      <c r="W436" s="272"/>
      <c r="X436" s="272"/>
      <c r="Y436" s="272"/>
      <c r="Z436" s="272"/>
      <c r="AA436" s="272"/>
      <c r="AB436" s="272"/>
      <c r="AC436" s="272"/>
      <c r="AD436" s="272"/>
      <c r="AE436" s="272"/>
      <c r="AF436" s="272"/>
      <c r="AG436" s="272"/>
      <c r="AH436" s="272"/>
      <c r="AI436" s="272"/>
      <c r="AJ436" s="272"/>
    </row>
    <row r="437" ht="18.0" customHeight="1">
      <c r="A437" s="14"/>
      <c r="B437" s="14"/>
      <c r="C437" s="14"/>
      <c r="D437" s="148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272"/>
      <c r="R437" s="153"/>
      <c r="S437" s="272"/>
      <c r="T437" s="272"/>
      <c r="U437" s="272"/>
      <c r="V437" s="272"/>
      <c r="W437" s="272"/>
      <c r="X437" s="272"/>
      <c r="Y437" s="272"/>
      <c r="Z437" s="272"/>
      <c r="AA437" s="272"/>
      <c r="AB437" s="272"/>
      <c r="AC437" s="272"/>
      <c r="AD437" s="272"/>
      <c r="AE437" s="272"/>
      <c r="AF437" s="272"/>
      <c r="AG437" s="272"/>
      <c r="AH437" s="272"/>
      <c r="AI437" s="272"/>
      <c r="AJ437" s="272"/>
    </row>
    <row r="438" ht="18.0" customHeight="1">
      <c r="A438" s="14"/>
      <c r="B438" s="14"/>
      <c r="C438" s="14"/>
      <c r="D438" s="148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272"/>
      <c r="R438" s="153"/>
      <c r="S438" s="272"/>
      <c r="T438" s="272"/>
      <c r="U438" s="272"/>
      <c r="V438" s="272"/>
      <c r="W438" s="272"/>
      <c r="X438" s="272"/>
      <c r="Y438" s="272"/>
      <c r="Z438" s="272"/>
      <c r="AA438" s="272"/>
      <c r="AB438" s="272"/>
      <c r="AC438" s="272"/>
      <c r="AD438" s="272"/>
      <c r="AE438" s="272"/>
      <c r="AF438" s="272"/>
      <c r="AG438" s="272"/>
      <c r="AH438" s="272"/>
      <c r="AI438" s="272"/>
      <c r="AJ438" s="272"/>
    </row>
    <row r="439" ht="18.0" customHeight="1">
      <c r="A439" s="14"/>
      <c r="B439" s="14"/>
      <c r="C439" s="14"/>
      <c r="D439" s="148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272"/>
      <c r="R439" s="153"/>
      <c r="S439" s="272"/>
      <c r="T439" s="272"/>
      <c r="U439" s="272"/>
      <c r="V439" s="272"/>
      <c r="W439" s="272"/>
      <c r="X439" s="272"/>
      <c r="Y439" s="272"/>
      <c r="Z439" s="272"/>
      <c r="AA439" s="272"/>
      <c r="AB439" s="272"/>
      <c r="AC439" s="272"/>
      <c r="AD439" s="272"/>
      <c r="AE439" s="272"/>
      <c r="AF439" s="272"/>
      <c r="AG439" s="272"/>
      <c r="AH439" s="272"/>
      <c r="AI439" s="272"/>
      <c r="AJ439" s="272"/>
    </row>
    <row r="440" ht="18.0" customHeight="1">
      <c r="A440" s="14"/>
      <c r="B440" s="14"/>
      <c r="C440" s="14"/>
      <c r="D440" s="148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272"/>
      <c r="R440" s="153"/>
      <c r="S440" s="272"/>
      <c r="T440" s="272"/>
      <c r="U440" s="272"/>
      <c r="V440" s="272"/>
      <c r="W440" s="272"/>
      <c r="X440" s="272"/>
      <c r="Y440" s="272"/>
      <c r="Z440" s="272"/>
      <c r="AA440" s="272"/>
      <c r="AB440" s="272"/>
      <c r="AC440" s="272"/>
      <c r="AD440" s="272"/>
      <c r="AE440" s="272"/>
      <c r="AF440" s="272"/>
      <c r="AG440" s="272"/>
      <c r="AH440" s="272"/>
      <c r="AI440" s="272"/>
      <c r="AJ440" s="272"/>
    </row>
    <row r="441" ht="18.0" customHeight="1">
      <c r="A441" s="14"/>
      <c r="B441" s="14"/>
      <c r="C441" s="14"/>
      <c r="D441" s="148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272"/>
      <c r="R441" s="153"/>
      <c r="S441" s="272"/>
      <c r="T441" s="272"/>
      <c r="U441" s="272"/>
      <c r="V441" s="272"/>
      <c r="W441" s="272"/>
      <c r="X441" s="272"/>
      <c r="Y441" s="272"/>
      <c r="Z441" s="272"/>
      <c r="AA441" s="272"/>
      <c r="AB441" s="272"/>
      <c r="AC441" s="272"/>
      <c r="AD441" s="272"/>
      <c r="AE441" s="272"/>
      <c r="AF441" s="272"/>
      <c r="AG441" s="272"/>
      <c r="AH441" s="272"/>
      <c r="AI441" s="272"/>
      <c r="AJ441" s="272"/>
    </row>
    <row r="442" ht="18.0" customHeight="1">
      <c r="A442" s="14"/>
      <c r="B442" s="14"/>
      <c r="C442" s="14"/>
      <c r="D442" s="148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272"/>
      <c r="R442" s="153"/>
      <c r="S442" s="272"/>
      <c r="T442" s="272"/>
      <c r="U442" s="272"/>
      <c r="V442" s="272"/>
      <c r="W442" s="272"/>
      <c r="X442" s="272"/>
      <c r="Y442" s="272"/>
      <c r="Z442" s="272"/>
      <c r="AA442" s="272"/>
      <c r="AB442" s="272"/>
      <c r="AC442" s="272"/>
      <c r="AD442" s="272"/>
      <c r="AE442" s="272"/>
      <c r="AF442" s="272"/>
      <c r="AG442" s="272"/>
      <c r="AH442" s="272"/>
      <c r="AI442" s="272"/>
      <c r="AJ442" s="272"/>
    </row>
    <row r="443" ht="18.0" customHeight="1">
      <c r="A443" s="14"/>
      <c r="B443" s="14"/>
      <c r="C443" s="14"/>
      <c r="D443" s="148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272"/>
      <c r="R443" s="153"/>
      <c r="S443" s="272"/>
      <c r="T443" s="272"/>
      <c r="U443" s="272"/>
      <c r="V443" s="272"/>
      <c r="W443" s="272"/>
      <c r="X443" s="272"/>
      <c r="Y443" s="272"/>
      <c r="Z443" s="272"/>
      <c r="AA443" s="272"/>
      <c r="AB443" s="272"/>
      <c r="AC443" s="272"/>
      <c r="AD443" s="272"/>
      <c r="AE443" s="272"/>
      <c r="AF443" s="272"/>
      <c r="AG443" s="272"/>
      <c r="AH443" s="272"/>
      <c r="AI443" s="272"/>
      <c r="AJ443" s="272"/>
    </row>
    <row r="444" ht="18.0" customHeight="1">
      <c r="A444" s="14"/>
      <c r="B444" s="14"/>
      <c r="C444" s="14"/>
      <c r="D444" s="148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272"/>
      <c r="R444" s="153"/>
      <c r="S444" s="272"/>
      <c r="T444" s="272"/>
      <c r="U444" s="272"/>
      <c r="V444" s="272"/>
      <c r="W444" s="272"/>
      <c r="X444" s="272"/>
      <c r="Y444" s="272"/>
      <c r="Z444" s="272"/>
      <c r="AA444" s="272"/>
      <c r="AB444" s="272"/>
      <c r="AC444" s="272"/>
      <c r="AD444" s="272"/>
      <c r="AE444" s="272"/>
      <c r="AF444" s="272"/>
      <c r="AG444" s="272"/>
      <c r="AH444" s="272"/>
      <c r="AI444" s="272"/>
      <c r="AJ444" s="272"/>
    </row>
    <row r="445" ht="18.0" customHeight="1">
      <c r="A445" s="14"/>
      <c r="B445" s="14"/>
      <c r="C445" s="14"/>
      <c r="D445" s="148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272"/>
      <c r="R445" s="153"/>
      <c r="S445" s="272"/>
      <c r="T445" s="272"/>
      <c r="U445" s="272"/>
      <c r="V445" s="272"/>
      <c r="W445" s="272"/>
      <c r="X445" s="272"/>
      <c r="Y445" s="272"/>
      <c r="Z445" s="272"/>
      <c r="AA445" s="272"/>
      <c r="AB445" s="272"/>
      <c r="AC445" s="272"/>
      <c r="AD445" s="272"/>
      <c r="AE445" s="272"/>
      <c r="AF445" s="272"/>
      <c r="AG445" s="272"/>
      <c r="AH445" s="272"/>
      <c r="AI445" s="272"/>
      <c r="AJ445" s="272"/>
    </row>
    <row r="446" ht="18.0" customHeight="1">
      <c r="A446" s="14"/>
      <c r="B446" s="14"/>
      <c r="C446" s="14"/>
      <c r="D446" s="148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272"/>
      <c r="R446" s="153"/>
      <c r="S446" s="272"/>
      <c r="T446" s="272"/>
      <c r="U446" s="272"/>
      <c r="V446" s="272"/>
      <c r="W446" s="272"/>
      <c r="X446" s="272"/>
      <c r="Y446" s="272"/>
      <c r="Z446" s="272"/>
      <c r="AA446" s="272"/>
      <c r="AB446" s="272"/>
      <c r="AC446" s="272"/>
      <c r="AD446" s="272"/>
      <c r="AE446" s="272"/>
      <c r="AF446" s="272"/>
      <c r="AG446" s="272"/>
      <c r="AH446" s="272"/>
      <c r="AI446" s="272"/>
      <c r="AJ446" s="272"/>
    </row>
    <row r="447" ht="18.0" customHeight="1">
      <c r="A447" s="14"/>
      <c r="B447" s="14"/>
      <c r="C447" s="14"/>
      <c r="D447" s="148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272"/>
      <c r="R447" s="153"/>
      <c r="S447" s="272"/>
      <c r="T447" s="272"/>
      <c r="U447" s="272"/>
      <c r="V447" s="272"/>
      <c r="W447" s="272"/>
      <c r="X447" s="272"/>
      <c r="Y447" s="272"/>
      <c r="Z447" s="272"/>
      <c r="AA447" s="272"/>
      <c r="AB447" s="272"/>
      <c r="AC447" s="272"/>
      <c r="AD447" s="272"/>
      <c r="AE447" s="272"/>
      <c r="AF447" s="272"/>
      <c r="AG447" s="272"/>
      <c r="AH447" s="272"/>
      <c r="AI447" s="272"/>
      <c r="AJ447" s="272"/>
    </row>
    <row r="448" ht="18.0" customHeight="1">
      <c r="A448" s="14"/>
      <c r="B448" s="14"/>
      <c r="C448" s="14"/>
      <c r="D448" s="148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272"/>
      <c r="R448" s="153"/>
      <c r="S448" s="272"/>
      <c r="T448" s="272"/>
      <c r="U448" s="272"/>
      <c r="V448" s="272"/>
      <c r="W448" s="272"/>
      <c r="X448" s="272"/>
      <c r="Y448" s="272"/>
      <c r="Z448" s="272"/>
      <c r="AA448" s="272"/>
      <c r="AB448" s="272"/>
      <c r="AC448" s="272"/>
      <c r="AD448" s="272"/>
      <c r="AE448" s="272"/>
      <c r="AF448" s="272"/>
      <c r="AG448" s="272"/>
      <c r="AH448" s="272"/>
      <c r="AI448" s="272"/>
      <c r="AJ448" s="272"/>
    </row>
    <row r="449" ht="18.0" customHeight="1">
      <c r="A449" s="14"/>
      <c r="B449" s="14"/>
      <c r="C449" s="14"/>
      <c r="D449" s="148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272"/>
      <c r="R449" s="153"/>
      <c r="S449" s="272"/>
      <c r="T449" s="272"/>
      <c r="U449" s="272"/>
      <c r="V449" s="272"/>
      <c r="W449" s="272"/>
      <c r="X449" s="272"/>
      <c r="Y449" s="272"/>
      <c r="Z449" s="272"/>
      <c r="AA449" s="272"/>
      <c r="AB449" s="272"/>
      <c r="AC449" s="272"/>
      <c r="AD449" s="272"/>
      <c r="AE449" s="272"/>
      <c r="AF449" s="272"/>
      <c r="AG449" s="272"/>
      <c r="AH449" s="272"/>
      <c r="AI449" s="272"/>
      <c r="AJ449" s="272"/>
    </row>
    <row r="450" ht="18.0" customHeight="1">
      <c r="A450" s="14"/>
      <c r="B450" s="14"/>
      <c r="C450" s="14"/>
      <c r="D450" s="148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272"/>
      <c r="R450" s="153"/>
      <c r="S450" s="272"/>
      <c r="T450" s="272"/>
      <c r="U450" s="272"/>
      <c r="V450" s="272"/>
      <c r="W450" s="272"/>
      <c r="X450" s="272"/>
      <c r="Y450" s="272"/>
      <c r="Z450" s="272"/>
      <c r="AA450" s="272"/>
      <c r="AB450" s="272"/>
      <c r="AC450" s="272"/>
      <c r="AD450" s="272"/>
      <c r="AE450" s="272"/>
      <c r="AF450" s="272"/>
      <c r="AG450" s="272"/>
      <c r="AH450" s="272"/>
      <c r="AI450" s="272"/>
      <c r="AJ450" s="272"/>
    </row>
    <row r="451" ht="18.0" customHeight="1">
      <c r="A451" s="14"/>
      <c r="B451" s="14"/>
      <c r="C451" s="14"/>
      <c r="D451" s="148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272"/>
      <c r="R451" s="153"/>
      <c r="S451" s="272"/>
      <c r="T451" s="272"/>
      <c r="U451" s="272"/>
      <c r="V451" s="272"/>
      <c r="W451" s="272"/>
      <c r="X451" s="272"/>
      <c r="Y451" s="272"/>
      <c r="Z451" s="272"/>
      <c r="AA451" s="272"/>
      <c r="AB451" s="272"/>
      <c r="AC451" s="272"/>
      <c r="AD451" s="272"/>
      <c r="AE451" s="272"/>
      <c r="AF451" s="272"/>
      <c r="AG451" s="272"/>
      <c r="AH451" s="272"/>
      <c r="AI451" s="272"/>
      <c r="AJ451" s="272"/>
    </row>
    <row r="452" ht="18.0" customHeight="1">
      <c r="A452" s="14"/>
      <c r="B452" s="14"/>
      <c r="C452" s="14"/>
      <c r="D452" s="148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272"/>
      <c r="R452" s="153"/>
      <c r="S452" s="272"/>
      <c r="T452" s="272"/>
      <c r="U452" s="272"/>
      <c r="V452" s="272"/>
      <c r="W452" s="272"/>
      <c r="X452" s="272"/>
      <c r="Y452" s="272"/>
      <c r="Z452" s="272"/>
      <c r="AA452" s="272"/>
      <c r="AB452" s="272"/>
      <c r="AC452" s="272"/>
      <c r="AD452" s="272"/>
      <c r="AE452" s="272"/>
      <c r="AF452" s="272"/>
      <c r="AG452" s="272"/>
      <c r="AH452" s="272"/>
      <c r="AI452" s="272"/>
      <c r="AJ452" s="272"/>
    </row>
    <row r="453" ht="18.0" customHeight="1">
      <c r="A453" s="14"/>
      <c r="B453" s="14"/>
      <c r="C453" s="14"/>
      <c r="D453" s="148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272"/>
      <c r="R453" s="153"/>
      <c r="S453" s="272"/>
      <c r="T453" s="272"/>
      <c r="U453" s="272"/>
      <c r="V453" s="272"/>
      <c r="W453" s="272"/>
      <c r="X453" s="272"/>
      <c r="Y453" s="272"/>
      <c r="Z453" s="272"/>
      <c r="AA453" s="272"/>
      <c r="AB453" s="272"/>
      <c r="AC453" s="272"/>
      <c r="AD453" s="272"/>
      <c r="AE453" s="272"/>
      <c r="AF453" s="272"/>
      <c r="AG453" s="272"/>
      <c r="AH453" s="272"/>
      <c r="AI453" s="272"/>
      <c r="AJ453" s="272"/>
    </row>
    <row r="454" ht="18.0" customHeight="1">
      <c r="A454" s="14"/>
      <c r="B454" s="14"/>
      <c r="C454" s="14"/>
      <c r="D454" s="148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272"/>
      <c r="R454" s="153"/>
      <c r="S454" s="272"/>
      <c r="T454" s="272"/>
      <c r="U454" s="272"/>
      <c r="V454" s="272"/>
      <c r="W454" s="272"/>
      <c r="X454" s="272"/>
      <c r="Y454" s="272"/>
      <c r="Z454" s="272"/>
      <c r="AA454" s="272"/>
      <c r="AB454" s="272"/>
      <c r="AC454" s="272"/>
      <c r="AD454" s="272"/>
      <c r="AE454" s="272"/>
      <c r="AF454" s="272"/>
      <c r="AG454" s="272"/>
      <c r="AH454" s="272"/>
      <c r="AI454" s="272"/>
      <c r="AJ454" s="272"/>
    </row>
    <row r="455" ht="18.0" customHeight="1">
      <c r="A455" s="14"/>
      <c r="B455" s="14"/>
      <c r="C455" s="14"/>
      <c r="D455" s="148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272"/>
      <c r="R455" s="153"/>
      <c r="S455" s="272"/>
      <c r="T455" s="272"/>
      <c r="U455" s="272"/>
      <c r="V455" s="272"/>
      <c r="W455" s="272"/>
      <c r="X455" s="272"/>
      <c r="Y455" s="272"/>
      <c r="Z455" s="272"/>
      <c r="AA455" s="272"/>
      <c r="AB455" s="272"/>
      <c r="AC455" s="272"/>
      <c r="AD455" s="272"/>
      <c r="AE455" s="272"/>
      <c r="AF455" s="272"/>
      <c r="AG455" s="272"/>
      <c r="AH455" s="272"/>
      <c r="AI455" s="272"/>
      <c r="AJ455" s="272"/>
    </row>
    <row r="456" ht="18.0" customHeight="1">
      <c r="A456" s="14"/>
      <c r="B456" s="14"/>
      <c r="C456" s="14"/>
      <c r="D456" s="148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272"/>
      <c r="R456" s="153"/>
      <c r="S456" s="272"/>
      <c r="T456" s="272"/>
      <c r="U456" s="272"/>
      <c r="V456" s="272"/>
      <c r="W456" s="272"/>
      <c r="X456" s="272"/>
      <c r="Y456" s="272"/>
      <c r="Z456" s="272"/>
      <c r="AA456" s="272"/>
      <c r="AB456" s="272"/>
      <c r="AC456" s="272"/>
      <c r="AD456" s="272"/>
      <c r="AE456" s="272"/>
      <c r="AF456" s="272"/>
      <c r="AG456" s="272"/>
      <c r="AH456" s="272"/>
      <c r="AI456" s="272"/>
      <c r="AJ456" s="272"/>
    </row>
    <row r="457" ht="18.0" customHeight="1">
      <c r="A457" s="14"/>
      <c r="B457" s="14"/>
      <c r="C457" s="14"/>
      <c r="D457" s="148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272"/>
      <c r="R457" s="153"/>
      <c r="S457" s="272"/>
      <c r="T457" s="272"/>
      <c r="U457" s="272"/>
      <c r="V457" s="272"/>
      <c r="W457" s="272"/>
      <c r="X457" s="272"/>
      <c r="Y457" s="272"/>
      <c r="Z457" s="272"/>
      <c r="AA457" s="272"/>
      <c r="AB457" s="272"/>
      <c r="AC457" s="272"/>
      <c r="AD457" s="272"/>
      <c r="AE457" s="272"/>
      <c r="AF457" s="272"/>
      <c r="AG457" s="272"/>
      <c r="AH457" s="272"/>
      <c r="AI457" s="272"/>
      <c r="AJ457" s="272"/>
    </row>
    <row r="458" ht="18.0" customHeight="1">
      <c r="A458" s="14"/>
      <c r="B458" s="14"/>
      <c r="C458" s="14"/>
      <c r="D458" s="148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272"/>
      <c r="R458" s="153"/>
      <c r="S458" s="272"/>
      <c r="T458" s="272"/>
      <c r="U458" s="272"/>
      <c r="V458" s="272"/>
      <c r="W458" s="272"/>
      <c r="X458" s="272"/>
      <c r="Y458" s="272"/>
      <c r="Z458" s="272"/>
      <c r="AA458" s="272"/>
      <c r="AB458" s="272"/>
      <c r="AC458" s="272"/>
      <c r="AD458" s="272"/>
      <c r="AE458" s="272"/>
      <c r="AF458" s="272"/>
      <c r="AG458" s="272"/>
      <c r="AH458" s="272"/>
      <c r="AI458" s="272"/>
      <c r="AJ458" s="272"/>
    </row>
    <row r="459" ht="18.0" customHeight="1">
      <c r="A459" s="14"/>
      <c r="B459" s="14"/>
      <c r="C459" s="14"/>
      <c r="D459" s="148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272"/>
      <c r="R459" s="153"/>
      <c r="S459" s="272"/>
      <c r="T459" s="272"/>
      <c r="U459" s="272"/>
      <c r="V459" s="272"/>
      <c r="W459" s="272"/>
      <c r="X459" s="272"/>
      <c r="Y459" s="272"/>
      <c r="Z459" s="272"/>
      <c r="AA459" s="272"/>
      <c r="AB459" s="272"/>
      <c r="AC459" s="272"/>
      <c r="AD459" s="272"/>
      <c r="AE459" s="272"/>
      <c r="AF459" s="272"/>
      <c r="AG459" s="272"/>
      <c r="AH459" s="272"/>
      <c r="AI459" s="272"/>
      <c r="AJ459" s="272"/>
    </row>
    <row r="460" ht="18.0" customHeight="1">
      <c r="A460" s="14"/>
      <c r="B460" s="14"/>
      <c r="C460" s="14"/>
      <c r="D460" s="148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272"/>
      <c r="R460" s="153"/>
      <c r="S460" s="272"/>
      <c r="T460" s="272"/>
      <c r="U460" s="272"/>
      <c r="V460" s="272"/>
      <c r="W460" s="272"/>
      <c r="X460" s="272"/>
      <c r="Y460" s="272"/>
      <c r="Z460" s="272"/>
      <c r="AA460" s="272"/>
      <c r="AB460" s="272"/>
      <c r="AC460" s="272"/>
      <c r="AD460" s="272"/>
      <c r="AE460" s="272"/>
      <c r="AF460" s="272"/>
      <c r="AG460" s="272"/>
      <c r="AH460" s="272"/>
      <c r="AI460" s="272"/>
      <c r="AJ460" s="272"/>
    </row>
    <row r="461" ht="18.0" customHeight="1">
      <c r="A461" s="14"/>
      <c r="B461" s="14"/>
      <c r="C461" s="14"/>
      <c r="D461" s="148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272"/>
      <c r="R461" s="153"/>
      <c r="S461" s="272"/>
      <c r="T461" s="272"/>
      <c r="U461" s="272"/>
      <c r="V461" s="272"/>
      <c r="W461" s="272"/>
      <c r="X461" s="272"/>
      <c r="Y461" s="272"/>
      <c r="Z461" s="272"/>
      <c r="AA461" s="272"/>
      <c r="AB461" s="272"/>
      <c r="AC461" s="272"/>
      <c r="AD461" s="272"/>
      <c r="AE461" s="272"/>
      <c r="AF461" s="272"/>
      <c r="AG461" s="272"/>
      <c r="AH461" s="272"/>
      <c r="AI461" s="272"/>
      <c r="AJ461" s="272"/>
    </row>
    <row r="462" ht="18.0" customHeight="1">
      <c r="A462" s="14"/>
      <c r="B462" s="14"/>
      <c r="C462" s="14"/>
      <c r="D462" s="148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272"/>
      <c r="R462" s="153"/>
      <c r="S462" s="272"/>
      <c r="T462" s="272"/>
      <c r="U462" s="272"/>
      <c r="V462" s="272"/>
      <c r="W462" s="272"/>
      <c r="X462" s="272"/>
      <c r="Y462" s="272"/>
      <c r="Z462" s="272"/>
      <c r="AA462" s="272"/>
      <c r="AB462" s="272"/>
      <c r="AC462" s="272"/>
      <c r="AD462" s="272"/>
      <c r="AE462" s="272"/>
      <c r="AF462" s="272"/>
      <c r="AG462" s="272"/>
      <c r="AH462" s="272"/>
      <c r="AI462" s="272"/>
      <c r="AJ462" s="272"/>
    </row>
    <row r="463" ht="18.0" customHeight="1">
      <c r="A463" s="14"/>
      <c r="B463" s="14"/>
      <c r="C463" s="14"/>
      <c r="D463" s="148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272"/>
      <c r="R463" s="153"/>
      <c r="S463" s="272"/>
      <c r="T463" s="272"/>
      <c r="U463" s="272"/>
      <c r="V463" s="272"/>
      <c r="W463" s="272"/>
      <c r="X463" s="272"/>
      <c r="Y463" s="272"/>
      <c r="Z463" s="272"/>
      <c r="AA463" s="272"/>
      <c r="AB463" s="272"/>
      <c r="AC463" s="272"/>
      <c r="AD463" s="272"/>
      <c r="AE463" s="272"/>
      <c r="AF463" s="272"/>
      <c r="AG463" s="272"/>
      <c r="AH463" s="272"/>
      <c r="AI463" s="272"/>
      <c r="AJ463" s="272"/>
    </row>
    <row r="464" ht="18.0" customHeight="1">
      <c r="A464" s="14"/>
      <c r="B464" s="14"/>
      <c r="C464" s="14"/>
      <c r="D464" s="148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272"/>
      <c r="R464" s="153"/>
      <c r="S464" s="272"/>
      <c r="T464" s="272"/>
      <c r="U464" s="272"/>
      <c r="V464" s="272"/>
      <c r="W464" s="272"/>
      <c r="X464" s="272"/>
      <c r="Y464" s="272"/>
      <c r="Z464" s="272"/>
      <c r="AA464" s="272"/>
      <c r="AB464" s="272"/>
      <c r="AC464" s="272"/>
      <c r="AD464" s="272"/>
      <c r="AE464" s="272"/>
      <c r="AF464" s="272"/>
      <c r="AG464" s="272"/>
      <c r="AH464" s="272"/>
      <c r="AI464" s="272"/>
      <c r="AJ464" s="272"/>
    </row>
    <row r="465" ht="18.0" customHeight="1">
      <c r="A465" s="14"/>
      <c r="B465" s="14"/>
      <c r="C465" s="14"/>
      <c r="D465" s="148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272"/>
      <c r="R465" s="153"/>
      <c r="S465" s="272"/>
      <c r="T465" s="272"/>
      <c r="U465" s="272"/>
      <c r="V465" s="272"/>
      <c r="W465" s="272"/>
      <c r="X465" s="272"/>
      <c r="Y465" s="272"/>
      <c r="Z465" s="272"/>
      <c r="AA465" s="272"/>
      <c r="AB465" s="272"/>
      <c r="AC465" s="272"/>
      <c r="AD465" s="272"/>
      <c r="AE465" s="272"/>
      <c r="AF465" s="272"/>
      <c r="AG465" s="272"/>
      <c r="AH465" s="272"/>
      <c r="AI465" s="272"/>
      <c r="AJ465" s="272"/>
    </row>
    <row r="466" ht="18.0" customHeight="1">
      <c r="A466" s="14"/>
      <c r="B466" s="14"/>
      <c r="C466" s="14"/>
      <c r="D466" s="148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272"/>
      <c r="R466" s="153"/>
      <c r="S466" s="272"/>
      <c r="T466" s="272"/>
      <c r="U466" s="272"/>
      <c r="V466" s="272"/>
      <c r="W466" s="272"/>
      <c r="X466" s="272"/>
      <c r="Y466" s="272"/>
      <c r="Z466" s="272"/>
      <c r="AA466" s="272"/>
      <c r="AB466" s="272"/>
      <c r="AC466" s="272"/>
      <c r="AD466" s="272"/>
      <c r="AE466" s="272"/>
      <c r="AF466" s="272"/>
      <c r="AG466" s="272"/>
      <c r="AH466" s="272"/>
      <c r="AI466" s="272"/>
      <c r="AJ466" s="272"/>
    </row>
    <row r="467" ht="18.0" customHeight="1">
      <c r="A467" s="14"/>
      <c r="B467" s="14"/>
      <c r="C467" s="14"/>
      <c r="D467" s="148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272"/>
      <c r="R467" s="153"/>
      <c r="S467" s="272"/>
      <c r="T467" s="272"/>
      <c r="U467" s="272"/>
      <c r="V467" s="272"/>
      <c r="W467" s="272"/>
      <c r="X467" s="272"/>
      <c r="Y467" s="272"/>
      <c r="Z467" s="272"/>
      <c r="AA467" s="272"/>
      <c r="AB467" s="272"/>
      <c r="AC467" s="272"/>
      <c r="AD467" s="272"/>
      <c r="AE467" s="272"/>
      <c r="AF467" s="272"/>
      <c r="AG467" s="272"/>
      <c r="AH467" s="272"/>
      <c r="AI467" s="272"/>
      <c r="AJ467" s="272"/>
    </row>
    <row r="468" ht="18.0" customHeight="1">
      <c r="A468" s="14"/>
      <c r="B468" s="14"/>
      <c r="C468" s="14"/>
      <c r="D468" s="148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272"/>
      <c r="R468" s="153"/>
      <c r="S468" s="272"/>
      <c r="T468" s="272"/>
      <c r="U468" s="272"/>
      <c r="V468" s="272"/>
      <c r="W468" s="272"/>
      <c r="X468" s="272"/>
      <c r="Y468" s="272"/>
      <c r="Z468" s="272"/>
      <c r="AA468" s="272"/>
      <c r="AB468" s="272"/>
      <c r="AC468" s="272"/>
      <c r="AD468" s="272"/>
      <c r="AE468" s="272"/>
      <c r="AF468" s="272"/>
      <c r="AG468" s="272"/>
      <c r="AH468" s="272"/>
      <c r="AI468" s="272"/>
      <c r="AJ468" s="272"/>
    </row>
    <row r="469" ht="18.0" customHeight="1">
      <c r="A469" s="14"/>
      <c r="B469" s="14"/>
      <c r="C469" s="14"/>
      <c r="D469" s="148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272"/>
      <c r="R469" s="153"/>
      <c r="S469" s="272"/>
      <c r="T469" s="272"/>
      <c r="U469" s="272"/>
      <c r="V469" s="272"/>
      <c r="W469" s="272"/>
      <c r="X469" s="272"/>
      <c r="Y469" s="272"/>
      <c r="Z469" s="272"/>
      <c r="AA469" s="272"/>
      <c r="AB469" s="272"/>
      <c r="AC469" s="272"/>
      <c r="AD469" s="272"/>
      <c r="AE469" s="272"/>
      <c r="AF469" s="272"/>
      <c r="AG469" s="272"/>
      <c r="AH469" s="272"/>
      <c r="AI469" s="272"/>
      <c r="AJ469" s="272"/>
    </row>
    <row r="470" ht="18.0" customHeight="1">
      <c r="A470" s="14"/>
      <c r="B470" s="14"/>
      <c r="C470" s="14"/>
      <c r="D470" s="148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272"/>
      <c r="R470" s="153"/>
      <c r="S470" s="272"/>
      <c r="T470" s="272"/>
      <c r="U470" s="272"/>
      <c r="V470" s="272"/>
      <c r="W470" s="272"/>
      <c r="X470" s="272"/>
      <c r="Y470" s="272"/>
      <c r="Z470" s="272"/>
      <c r="AA470" s="272"/>
      <c r="AB470" s="272"/>
      <c r="AC470" s="272"/>
      <c r="AD470" s="272"/>
      <c r="AE470" s="272"/>
      <c r="AF470" s="272"/>
      <c r="AG470" s="272"/>
      <c r="AH470" s="272"/>
      <c r="AI470" s="272"/>
      <c r="AJ470" s="272"/>
    </row>
    <row r="471" ht="18.0" customHeight="1">
      <c r="A471" s="14"/>
      <c r="B471" s="14"/>
      <c r="C471" s="14"/>
      <c r="D471" s="148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272"/>
      <c r="R471" s="153"/>
      <c r="S471" s="272"/>
      <c r="T471" s="272"/>
      <c r="U471" s="272"/>
      <c r="V471" s="272"/>
      <c r="W471" s="272"/>
      <c r="X471" s="272"/>
      <c r="Y471" s="272"/>
      <c r="Z471" s="272"/>
      <c r="AA471" s="272"/>
      <c r="AB471" s="272"/>
      <c r="AC471" s="272"/>
      <c r="AD471" s="272"/>
      <c r="AE471" s="272"/>
      <c r="AF471" s="272"/>
      <c r="AG471" s="272"/>
      <c r="AH471" s="272"/>
      <c r="AI471" s="272"/>
      <c r="AJ471" s="272"/>
    </row>
    <row r="472" ht="18.0" customHeight="1">
      <c r="A472" s="14"/>
      <c r="B472" s="14"/>
      <c r="C472" s="14"/>
      <c r="D472" s="148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272"/>
      <c r="R472" s="153"/>
      <c r="S472" s="272"/>
      <c r="T472" s="272"/>
      <c r="U472" s="272"/>
      <c r="V472" s="272"/>
      <c r="W472" s="272"/>
      <c r="X472" s="272"/>
      <c r="Y472" s="272"/>
      <c r="Z472" s="272"/>
      <c r="AA472" s="272"/>
      <c r="AB472" s="272"/>
      <c r="AC472" s="272"/>
      <c r="AD472" s="272"/>
      <c r="AE472" s="272"/>
      <c r="AF472" s="272"/>
      <c r="AG472" s="272"/>
      <c r="AH472" s="272"/>
      <c r="AI472" s="272"/>
      <c r="AJ472" s="272"/>
    </row>
    <row r="473" ht="18.0" customHeight="1">
      <c r="A473" s="14"/>
      <c r="B473" s="14"/>
      <c r="C473" s="14"/>
      <c r="D473" s="148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272"/>
      <c r="R473" s="153"/>
      <c r="S473" s="272"/>
      <c r="T473" s="272"/>
      <c r="U473" s="272"/>
      <c r="V473" s="272"/>
      <c r="W473" s="272"/>
      <c r="X473" s="272"/>
      <c r="Y473" s="272"/>
      <c r="Z473" s="272"/>
      <c r="AA473" s="272"/>
      <c r="AB473" s="272"/>
      <c r="AC473" s="272"/>
      <c r="AD473" s="272"/>
      <c r="AE473" s="272"/>
      <c r="AF473" s="272"/>
      <c r="AG473" s="272"/>
      <c r="AH473" s="272"/>
      <c r="AI473" s="272"/>
      <c r="AJ473" s="272"/>
    </row>
    <row r="474" ht="18.0" customHeight="1">
      <c r="A474" s="14"/>
      <c r="B474" s="14"/>
      <c r="C474" s="14"/>
      <c r="D474" s="148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272"/>
      <c r="R474" s="153"/>
      <c r="S474" s="272"/>
      <c r="T474" s="272"/>
      <c r="U474" s="272"/>
      <c r="V474" s="272"/>
      <c r="W474" s="272"/>
      <c r="X474" s="272"/>
      <c r="Y474" s="272"/>
      <c r="Z474" s="272"/>
      <c r="AA474" s="272"/>
      <c r="AB474" s="272"/>
      <c r="AC474" s="272"/>
      <c r="AD474" s="272"/>
      <c r="AE474" s="272"/>
      <c r="AF474" s="272"/>
      <c r="AG474" s="272"/>
      <c r="AH474" s="272"/>
      <c r="AI474" s="272"/>
      <c r="AJ474" s="272"/>
    </row>
    <row r="475" ht="18.0" customHeight="1">
      <c r="A475" s="14"/>
      <c r="B475" s="14"/>
      <c r="C475" s="14"/>
      <c r="D475" s="148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272"/>
      <c r="R475" s="153"/>
      <c r="S475" s="272"/>
      <c r="T475" s="272"/>
      <c r="U475" s="272"/>
      <c r="V475" s="272"/>
      <c r="W475" s="272"/>
      <c r="X475" s="272"/>
      <c r="Y475" s="272"/>
      <c r="Z475" s="272"/>
      <c r="AA475" s="272"/>
      <c r="AB475" s="272"/>
      <c r="AC475" s="272"/>
      <c r="AD475" s="272"/>
      <c r="AE475" s="272"/>
      <c r="AF475" s="272"/>
      <c r="AG475" s="272"/>
      <c r="AH475" s="272"/>
      <c r="AI475" s="272"/>
      <c r="AJ475" s="272"/>
    </row>
    <row r="476" ht="18.0" customHeight="1">
      <c r="A476" s="14"/>
      <c r="B476" s="14"/>
      <c r="C476" s="14"/>
      <c r="D476" s="148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272"/>
      <c r="R476" s="153"/>
      <c r="S476" s="272"/>
      <c r="T476" s="272"/>
      <c r="U476" s="272"/>
      <c r="V476" s="272"/>
      <c r="W476" s="272"/>
      <c r="X476" s="272"/>
      <c r="Y476" s="272"/>
      <c r="Z476" s="272"/>
      <c r="AA476" s="272"/>
      <c r="AB476" s="272"/>
      <c r="AC476" s="272"/>
      <c r="AD476" s="272"/>
      <c r="AE476" s="272"/>
      <c r="AF476" s="272"/>
      <c r="AG476" s="272"/>
      <c r="AH476" s="272"/>
      <c r="AI476" s="272"/>
      <c r="AJ476" s="272"/>
    </row>
    <row r="477" ht="18.0" customHeight="1">
      <c r="A477" s="14"/>
      <c r="B477" s="14"/>
      <c r="C477" s="14"/>
      <c r="D477" s="148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272"/>
      <c r="R477" s="153"/>
      <c r="S477" s="272"/>
      <c r="T477" s="272"/>
      <c r="U477" s="272"/>
      <c r="V477" s="272"/>
      <c r="W477" s="272"/>
      <c r="X477" s="272"/>
      <c r="Y477" s="272"/>
      <c r="Z477" s="272"/>
      <c r="AA477" s="272"/>
      <c r="AB477" s="272"/>
      <c r="AC477" s="272"/>
      <c r="AD477" s="272"/>
      <c r="AE477" s="272"/>
      <c r="AF477" s="272"/>
      <c r="AG477" s="272"/>
      <c r="AH477" s="272"/>
      <c r="AI477" s="272"/>
      <c r="AJ477" s="272"/>
    </row>
    <row r="478" ht="18.0" customHeight="1">
      <c r="A478" s="14"/>
      <c r="B478" s="14"/>
      <c r="C478" s="14"/>
      <c r="D478" s="148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272"/>
      <c r="R478" s="153"/>
      <c r="S478" s="272"/>
      <c r="T478" s="272"/>
      <c r="U478" s="272"/>
      <c r="V478" s="272"/>
      <c r="W478" s="272"/>
      <c r="X478" s="272"/>
      <c r="Y478" s="272"/>
      <c r="Z478" s="272"/>
      <c r="AA478" s="272"/>
      <c r="AB478" s="272"/>
      <c r="AC478" s="272"/>
      <c r="AD478" s="272"/>
      <c r="AE478" s="272"/>
      <c r="AF478" s="272"/>
      <c r="AG478" s="272"/>
      <c r="AH478" s="272"/>
      <c r="AI478" s="272"/>
      <c r="AJ478" s="272"/>
    </row>
    <row r="479" ht="18.0" customHeight="1">
      <c r="A479" s="14"/>
      <c r="B479" s="14"/>
      <c r="C479" s="14"/>
      <c r="D479" s="148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272"/>
      <c r="R479" s="153"/>
      <c r="S479" s="272"/>
      <c r="T479" s="272"/>
      <c r="U479" s="272"/>
      <c r="V479" s="272"/>
      <c r="W479" s="272"/>
      <c r="X479" s="272"/>
      <c r="Y479" s="272"/>
      <c r="Z479" s="272"/>
      <c r="AA479" s="272"/>
      <c r="AB479" s="272"/>
      <c r="AC479" s="272"/>
      <c r="AD479" s="272"/>
      <c r="AE479" s="272"/>
      <c r="AF479" s="272"/>
      <c r="AG479" s="272"/>
      <c r="AH479" s="272"/>
      <c r="AI479" s="272"/>
      <c r="AJ479" s="272"/>
    </row>
    <row r="480" ht="18.0" customHeight="1">
      <c r="A480" s="14"/>
      <c r="B480" s="14"/>
      <c r="C480" s="14"/>
      <c r="D480" s="148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272"/>
      <c r="R480" s="153"/>
      <c r="S480" s="272"/>
      <c r="T480" s="272"/>
      <c r="U480" s="272"/>
      <c r="V480" s="272"/>
      <c r="W480" s="272"/>
      <c r="X480" s="272"/>
      <c r="Y480" s="272"/>
      <c r="Z480" s="272"/>
      <c r="AA480" s="272"/>
      <c r="AB480" s="272"/>
      <c r="AC480" s="272"/>
      <c r="AD480" s="272"/>
      <c r="AE480" s="272"/>
      <c r="AF480" s="272"/>
      <c r="AG480" s="272"/>
      <c r="AH480" s="272"/>
      <c r="AI480" s="272"/>
      <c r="AJ480" s="272"/>
    </row>
    <row r="481" ht="18.0" customHeight="1">
      <c r="A481" s="14"/>
      <c r="B481" s="14"/>
      <c r="C481" s="14"/>
      <c r="D481" s="148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272"/>
      <c r="R481" s="153"/>
      <c r="S481" s="272"/>
      <c r="T481" s="272"/>
      <c r="U481" s="272"/>
      <c r="V481" s="272"/>
      <c r="W481" s="272"/>
      <c r="X481" s="272"/>
      <c r="Y481" s="272"/>
      <c r="Z481" s="272"/>
      <c r="AA481" s="272"/>
      <c r="AB481" s="272"/>
      <c r="AC481" s="272"/>
      <c r="AD481" s="272"/>
      <c r="AE481" s="272"/>
      <c r="AF481" s="272"/>
      <c r="AG481" s="272"/>
      <c r="AH481" s="272"/>
      <c r="AI481" s="272"/>
      <c r="AJ481" s="272"/>
    </row>
    <row r="482" ht="18.0" customHeight="1">
      <c r="A482" s="14"/>
      <c r="B482" s="14"/>
      <c r="C482" s="14"/>
      <c r="D482" s="148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272"/>
      <c r="R482" s="153"/>
      <c r="S482" s="272"/>
      <c r="T482" s="272"/>
      <c r="U482" s="272"/>
      <c r="V482" s="272"/>
      <c r="W482" s="272"/>
      <c r="X482" s="272"/>
      <c r="Y482" s="272"/>
      <c r="Z482" s="272"/>
      <c r="AA482" s="272"/>
      <c r="AB482" s="272"/>
      <c r="AC482" s="272"/>
      <c r="AD482" s="272"/>
      <c r="AE482" s="272"/>
      <c r="AF482" s="272"/>
      <c r="AG482" s="272"/>
      <c r="AH482" s="272"/>
      <c r="AI482" s="272"/>
      <c r="AJ482" s="272"/>
    </row>
    <row r="483" ht="18.0" customHeight="1">
      <c r="A483" s="14"/>
      <c r="B483" s="14"/>
      <c r="C483" s="14"/>
      <c r="D483" s="148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272"/>
      <c r="R483" s="153"/>
      <c r="S483" s="272"/>
      <c r="T483" s="272"/>
      <c r="U483" s="272"/>
      <c r="V483" s="272"/>
      <c r="W483" s="272"/>
      <c r="X483" s="272"/>
      <c r="Y483" s="272"/>
      <c r="Z483" s="272"/>
      <c r="AA483" s="272"/>
      <c r="AB483" s="272"/>
      <c r="AC483" s="272"/>
      <c r="AD483" s="272"/>
      <c r="AE483" s="272"/>
      <c r="AF483" s="272"/>
      <c r="AG483" s="272"/>
      <c r="AH483" s="272"/>
      <c r="AI483" s="272"/>
      <c r="AJ483" s="272"/>
    </row>
    <row r="484" ht="18.0" customHeight="1">
      <c r="A484" s="14"/>
      <c r="B484" s="14"/>
      <c r="C484" s="14"/>
      <c r="D484" s="148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272"/>
      <c r="R484" s="153"/>
      <c r="S484" s="272"/>
      <c r="T484" s="272"/>
      <c r="U484" s="272"/>
      <c r="V484" s="272"/>
      <c r="W484" s="272"/>
      <c r="X484" s="272"/>
      <c r="Y484" s="272"/>
      <c r="Z484" s="272"/>
      <c r="AA484" s="272"/>
      <c r="AB484" s="272"/>
      <c r="AC484" s="272"/>
      <c r="AD484" s="272"/>
      <c r="AE484" s="272"/>
      <c r="AF484" s="272"/>
      <c r="AG484" s="272"/>
      <c r="AH484" s="272"/>
      <c r="AI484" s="272"/>
      <c r="AJ484" s="272"/>
    </row>
    <row r="485" ht="18.0" customHeight="1">
      <c r="A485" s="14"/>
      <c r="B485" s="14"/>
      <c r="C485" s="14"/>
      <c r="D485" s="148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272"/>
      <c r="R485" s="153"/>
      <c r="S485" s="272"/>
      <c r="T485" s="272"/>
      <c r="U485" s="272"/>
      <c r="V485" s="272"/>
      <c r="W485" s="272"/>
      <c r="X485" s="272"/>
      <c r="Y485" s="272"/>
      <c r="Z485" s="272"/>
      <c r="AA485" s="272"/>
      <c r="AB485" s="272"/>
      <c r="AC485" s="272"/>
      <c r="AD485" s="272"/>
      <c r="AE485" s="272"/>
      <c r="AF485" s="272"/>
      <c r="AG485" s="272"/>
      <c r="AH485" s="272"/>
      <c r="AI485" s="272"/>
      <c r="AJ485" s="272"/>
    </row>
    <row r="486" ht="18.0" customHeight="1">
      <c r="A486" s="14"/>
      <c r="B486" s="14"/>
      <c r="C486" s="14"/>
      <c r="D486" s="148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272"/>
      <c r="R486" s="153"/>
      <c r="S486" s="272"/>
      <c r="T486" s="272"/>
      <c r="U486" s="272"/>
      <c r="V486" s="272"/>
      <c r="W486" s="272"/>
      <c r="X486" s="272"/>
      <c r="Y486" s="272"/>
      <c r="Z486" s="272"/>
      <c r="AA486" s="272"/>
      <c r="AB486" s="272"/>
      <c r="AC486" s="272"/>
      <c r="AD486" s="272"/>
      <c r="AE486" s="272"/>
      <c r="AF486" s="272"/>
      <c r="AG486" s="272"/>
      <c r="AH486" s="272"/>
      <c r="AI486" s="272"/>
      <c r="AJ486" s="272"/>
    </row>
    <row r="487" ht="18.0" customHeight="1">
      <c r="A487" s="14"/>
      <c r="B487" s="14"/>
      <c r="C487" s="14"/>
      <c r="D487" s="148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272"/>
      <c r="R487" s="153"/>
      <c r="S487" s="272"/>
      <c r="T487" s="272"/>
      <c r="U487" s="272"/>
      <c r="V487" s="272"/>
      <c r="W487" s="272"/>
      <c r="X487" s="272"/>
      <c r="Y487" s="272"/>
      <c r="Z487" s="272"/>
      <c r="AA487" s="272"/>
      <c r="AB487" s="272"/>
      <c r="AC487" s="272"/>
      <c r="AD487" s="272"/>
      <c r="AE487" s="272"/>
      <c r="AF487" s="272"/>
      <c r="AG487" s="272"/>
      <c r="AH487" s="272"/>
      <c r="AI487" s="272"/>
      <c r="AJ487" s="272"/>
    </row>
    <row r="488" ht="18.0" customHeight="1">
      <c r="A488" s="14"/>
      <c r="B488" s="14"/>
      <c r="C488" s="14"/>
      <c r="D488" s="148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272"/>
      <c r="R488" s="153"/>
      <c r="S488" s="272"/>
      <c r="T488" s="272"/>
      <c r="U488" s="272"/>
      <c r="V488" s="272"/>
      <c r="W488" s="272"/>
      <c r="X488" s="272"/>
      <c r="Y488" s="272"/>
      <c r="Z488" s="272"/>
      <c r="AA488" s="272"/>
      <c r="AB488" s="272"/>
      <c r="AC488" s="272"/>
      <c r="AD488" s="272"/>
      <c r="AE488" s="272"/>
      <c r="AF488" s="272"/>
      <c r="AG488" s="272"/>
      <c r="AH488" s="272"/>
      <c r="AI488" s="272"/>
      <c r="AJ488" s="272"/>
    </row>
    <row r="489" ht="18.0" customHeight="1">
      <c r="A489" s="14"/>
      <c r="B489" s="14"/>
      <c r="C489" s="14"/>
      <c r="D489" s="148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272"/>
      <c r="R489" s="153"/>
      <c r="S489" s="272"/>
      <c r="T489" s="272"/>
      <c r="U489" s="272"/>
      <c r="V489" s="272"/>
      <c r="W489" s="272"/>
      <c r="X489" s="272"/>
      <c r="Y489" s="272"/>
      <c r="Z489" s="272"/>
      <c r="AA489" s="272"/>
      <c r="AB489" s="272"/>
      <c r="AC489" s="272"/>
      <c r="AD489" s="272"/>
      <c r="AE489" s="272"/>
      <c r="AF489" s="272"/>
      <c r="AG489" s="272"/>
      <c r="AH489" s="272"/>
      <c r="AI489" s="272"/>
      <c r="AJ489" s="272"/>
    </row>
    <row r="490" ht="18.0" customHeight="1">
      <c r="A490" s="14"/>
      <c r="B490" s="14"/>
      <c r="C490" s="14"/>
      <c r="D490" s="148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272"/>
      <c r="R490" s="153"/>
      <c r="S490" s="272"/>
      <c r="T490" s="272"/>
      <c r="U490" s="272"/>
      <c r="V490" s="272"/>
      <c r="W490" s="272"/>
      <c r="X490" s="272"/>
      <c r="Y490" s="272"/>
      <c r="Z490" s="272"/>
      <c r="AA490" s="272"/>
      <c r="AB490" s="272"/>
      <c r="AC490" s="272"/>
      <c r="AD490" s="272"/>
      <c r="AE490" s="272"/>
      <c r="AF490" s="272"/>
      <c r="AG490" s="272"/>
      <c r="AH490" s="272"/>
      <c r="AI490" s="272"/>
      <c r="AJ490" s="272"/>
    </row>
    <row r="491" ht="18.0" customHeight="1">
      <c r="A491" s="14"/>
      <c r="B491" s="14"/>
      <c r="C491" s="14"/>
      <c r="D491" s="148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272"/>
      <c r="R491" s="153"/>
      <c r="S491" s="272"/>
      <c r="T491" s="272"/>
      <c r="U491" s="272"/>
      <c r="V491" s="272"/>
      <c r="W491" s="272"/>
      <c r="X491" s="272"/>
      <c r="Y491" s="272"/>
      <c r="Z491" s="272"/>
      <c r="AA491" s="272"/>
      <c r="AB491" s="272"/>
      <c r="AC491" s="272"/>
      <c r="AD491" s="272"/>
      <c r="AE491" s="272"/>
      <c r="AF491" s="272"/>
      <c r="AG491" s="272"/>
      <c r="AH491" s="272"/>
      <c r="AI491" s="272"/>
      <c r="AJ491" s="272"/>
    </row>
    <row r="492" ht="18.0" customHeight="1">
      <c r="A492" s="14"/>
      <c r="B492" s="14"/>
      <c r="C492" s="14"/>
      <c r="D492" s="148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272"/>
      <c r="R492" s="153"/>
      <c r="S492" s="272"/>
      <c r="T492" s="272"/>
      <c r="U492" s="272"/>
      <c r="V492" s="272"/>
      <c r="W492" s="272"/>
      <c r="X492" s="272"/>
      <c r="Y492" s="272"/>
      <c r="Z492" s="272"/>
      <c r="AA492" s="272"/>
      <c r="AB492" s="272"/>
      <c r="AC492" s="272"/>
      <c r="AD492" s="272"/>
      <c r="AE492" s="272"/>
      <c r="AF492" s="272"/>
      <c r="AG492" s="272"/>
      <c r="AH492" s="272"/>
      <c r="AI492" s="272"/>
      <c r="AJ492" s="272"/>
    </row>
    <row r="493" ht="18.0" customHeight="1">
      <c r="A493" s="14"/>
      <c r="B493" s="14"/>
      <c r="C493" s="14"/>
      <c r="D493" s="148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272"/>
      <c r="R493" s="153"/>
      <c r="S493" s="272"/>
      <c r="T493" s="272"/>
      <c r="U493" s="272"/>
      <c r="V493" s="272"/>
      <c r="W493" s="272"/>
      <c r="X493" s="272"/>
      <c r="Y493" s="272"/>
      <c r="Z493" s="272"/>
      <c r="AA493" s="272"/>
      <c r="AB493" s="272"/>
      <c r="AC493" s="272"/>
      <c r="AD493" s="272"/>
      <c r="AE493" s="272"/>
      <c r="AF493" s="272"/>
      <c r="AG493" s="272"/>
      <c r="AH493" s="272"/>
      <c r="AI493" s="272"/>
      <c r="AJ493" s="272"/>
    </row>
    <row r="494" ht="18.0" customHeight="1">
      <c r="A494" s="14"/>
      <c r="B494" s="14"/>
      <c r="C494" s="14"/>
      <c r="D494" s="148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272"/>
      <c r="R494" s="153"/>
      <c r="S494" s="272"/>
      <c r="T494" s="272"/>
      <c r="U494" s="272"/>
      <c r="V494" s="272"/>
      <c r="W494" s="272"/>
      <c r="X494" s="272"/>
      <c r="Y494" s="272"/>
      <c r="Z494" s="272"/>
      <c r="AA494" s="272"/>
      <c r="AB494" s="272"/>
      <c r="AC494" s="272"/>
      <c r="AD494" s="272"/>
      <c r="AE494" s="272"/>
      <c r="AF494" s="272"/>
      <c r="AG494" s="272"/>
      <c r="AH494" s="272"/>
      <c r="AI494" s="272"/>
      <c r="AJ494" s="272"/>
    </row>
    <row r="495" ht="18.0" customHeight="1">
      <c r="A495" s="14"/>
      <c r="B495" s="14"/>
      <c r="C495" s="14"/>
      <c r="D495" s="148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272"/>
      <c r="R495" s="153"/>
      <c r="S495" s="272"/>
      <c r="T495" s="272"/>
      <c r="U495" s="272"/>
      <c r="V495" s="272"/>
      <c r="W495" s="272"/>
      <c r="X495" s="272"/>
      <c r="Y495" s="272"/>
      <c r="Z495" s="272"/>
      <c r="AA495" s="272"/>
      <c r="AB495" s="272"/>
      <c r="AC495" s="272"/>
      <c r="AD495" s="272"/>
      <c r="AE495" s="272"/>
      <c r="AF495" s="272"/>
      <c r="AG495" s="272"/>
      <c r="AH495" s="272"/>
      <c r="AI495" s="272"/>
      <c r="AJ495" s="272"/>
    </row>
    <row r="496" ht="18.0" customHeight="1">
      <c r="A496" s="14"/>
      <c r="B496" s="14"/>
      <c r="C496" s="14"/>
      <c r="D496" s="148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272"/>
      <c r="R496" s="153"/>
      <c r="S496" s="272"/>
      <c r="T496" s="272"/>
      <c r="U496" s="272"/>
      <c r="V496" s="272"/>
      <c r="W496" s="272"/>
      <c r="X496" s="272"/>
      <c r="Y496" s="272"/>
      <c r="Z496" s="272"/>
      <c r="AA496" s="272"/>
      <c r="AB496" s="272"/>
      <c r="AC496" s="272"/>
      <c r="AD496" s="272"/>
      <c r="AE496" s="272"/>
      <c r="AF496" s="272"/>
      <c r="AG496" s="272"/>
      <c r="AH496" s="272"/>
      <c r="AI496" s="272"/>
      <c r="AJ496" s="272"/>
    </row>
    <row r="497" ht="18.0" customHeight="1">
      <c r="A497" s="14"/>
      <c r="B497" s="14"/>
      <c r="C497" s="14"/>
      <c r="D497" s="148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272"/>
      <c r="R497" s="153"/>
      <c r="S497" s="272"/>
      <c r="T497" s="272"/>
      <c r="U497" s="272"/>
      <c r="V497" s="272"/>
      <c r="W497" s="272"/>
      <c r="X497" s="272"/>
      <c r="Y497" s="272"/>
      <c r="Z497" s="272"/>
      <c r="AA497" s="272"/>
      <c r="AB497" s="272"/>
      <c r="AC497" s="272"/>
      <c r="AD497" s="272"/>
      <c r="AE497" s="272"/>
      <c r="AF497" s="272"/>
      <c r="AG497" s="272"/>
      <c r="AH497" s="272"/>
      <c r="AI497" s="272"/>
      <c r="AJ497" s="272"/>
    </row>
    <row r="498" ht="18.0" customHeight="1">
      <c r="A498" s="14"/>
      <c r="B498" s="14"/>
      <c r="C498" s="14"/>
      <c r="D498" s="148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272"/>
      <c r="R498" s="153"/>
      <c r="S498" s="272"/>
      <c r="T498" s="272"/>
      <c r="U498" s="272"/>
      <c r="V498" s="272"/>
      <c r="W498" s="272"/>
      <c r="X498" s="272"/>
      <c r="Y498" s="272"/>
      <c r="Z498" s="272"/>
      <c r="AA498" s="272"/>
      <c r="AB498" s="272"/>
      <c r="AC498" s="272"/>
      <c r="AD498" s="272"/>
      <c r="AE498" s="272"/>
      <c r="AF498" s="272"/>
      <c r="AG498" s="272"/>
      <c r="AH498" s="272"/>
      <c r="AI498" s="272"/>
      <c r="AJ498" s="272"/>
    </row>
    <row r="499" ht="18.0" customHeight="1">
      <c r="A499" s="14"/>
      <c r="B499" s="14"/>
      <c r="C499" s="14"/>
      <c r="D499" s="148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272"/>
      <c r="R499" s="153"/>
      <c r="S499" s="272"/>
      <c r="T499" s="272"/>
      <c r="U499" s="272"/>
      <c r="V499" s="272"/>
      <c r="W499" s="272"/>
      <c r="X499" s="272"/>
      <c r="Y499" s="272"/>
      <c r="Z499" s="272"/>
      <c r="AA499" s="272"/>
      <c r="AB499" s="272"/>
      <c r="AC499" s="272"/>
      <c r="AD499" s="272"/>
      <c r="AE499" s="272"/>
      <c r="AF499" s="272"/>
      <c r="AG499" s="272"/>
      <c r="AH499" s="272"/>
      <c r="AI499" s="272"/>
      <c r="AJ499" s="272"/>
    </row>
    <row r="500" ht="18.0" customHeight="1">
      <c r="A500" s="14"/>
      <c r="B500" s="14"/>
      <c r="C500" s="14"/>
      <c r="D500" s="148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272"/>
      <c r="R500" s="153"/>
      <c r="S500" s="272"/>
      <c r="T500" s="272"/>
      <c r="U500" s="272"/>
      <c r="V500" s="272"/>
      <c r="W500" s="272"/>
      <c r="X500" s="272"/>
      <c r="Y500" s="272"/>
      <c r="Z500" s="272"/>
      <c r="AA500" s="272"/>
      <c r="AB500" s="272"/>
      <c r="AC500" s="272"/>
      <c r="AD500" s="272"/>
      <c r="AE500" s="272"/>
      <c r="AF500" s="272"/>
      <c r="AG500" s="272"/>
      <c r="AH500" s="272"/>
      <c r="AI500" s="272"/>
      <c r="AJ500" s="272"/>
    </row>
    <row r="501" ht="18.0" customHeight="1">
      <c r="A501" s="14"/>
      <c r="B501" s="14"/>
      <c r="C501" s="14"/>
      <c r="D501" s="148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272"/>
      <c r="R501" s="153"/>
      <c r="S501" s="272"/>
      <c r="T501" s="272"/>
      <c r="U501" s="272"/>
      <c r="V501" s="272"/>
      <c r="W501" s="272"/>
      <c r="X501" s="272"/>
      <c r="Y501" s="272"/>
      <c r="Z501" s="272"/>
      <c r="AA501" s="272"/>
      <c r="AB501" s="272"/>
      <c r="AC501" s="272"/>
      <c r="AD501" s="272"/>
      <c r="AE501" s="272"/>
      <c r="AF501" s="272"/>
      <c r="AG501" s="272"/>
      <c r="AH501" s="272"/>
      <c r="AI501" s="272"/>
      <c r="AJ501" s="272"/>
    </row>
    <row r="502" ht="18.0" customHeight="1">
      <c r="A502" s="14"/>
      <c r="B502" s="14"/>
      <c r="C502" s="14"/>
      <c r="D502" s="148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272"/>
      <c r="R502" s="153"/>
      <c r="S502" s="272"/>
      <c r="T502" s="272"/>
      <c r="U502" s="272"/>
      <c r="V502" s="272"/>
      <c r="W502" s="272"/>
      <c r="X502" s="272"/>
      <c r="Y502" s="272"/>
      <c r="Z502" s="272"/>
      <c r="AA502" s="272"/>
      <c r="AB502" s="272"/>
      <c r="AC502" s="272"/>
      <c r="AD502" s="272"/>
      <c r="AE502" s="272"/>
      <c r="AF502" s="272"/>
      <c r="AG502" s="272"/>
      <c r="AH502" s="272"/>
      <c r="AI502" s="272"/>
      <c r="AJ502" s="272"/>
    </row>
    <row r="503" ht="18.0" customHeight="1">
      <c r="A503" s="14"/>
      <c r="B503" s="14"/>
      <c r="C503" s="14"/>
      <c r="D503" s="148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272"/>
      <c r="R503" s="153"/>
      <c r="S503" s="272"/>
      <c r="T503" s="272"/>
      <c r="U503" s="272"/>
      <c r="V503" s="272"/>
      <c r="W503" s="272"/>
      <c r="X503" s="272"/>
      <c r="Y503" s="272"/>
      <c r="Z503" s="272"/>
      <c r="AA503" s="272"/>
      <c r="AB503" s="272"/>
      <c r="AC503" s="272"/>
      <c r="AD503" s="272"/>
      <c r="AE503" s="272"/>
      <c r="AF503" s="272"/>
      <c r="AG503" s="272"/>
      <c r="AH503" s="272"/>
      <c r="AI503" s="272"/>
      <c r="AJ503" s="272"/>
    </row>
    <row r="504" ht="18.0" customHeight="1">
      <c r="A504" s="14"/>
      <c r="B504" s="14"/>
      <c r="C504" s="14"/>
      <c r="D504" s="148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272"/>
      <c r="R504" s="153"/>
      <c r="S504" s="272"/>
      <c r="T504" s="272"/>
      <c r="U504" s="272"/>
      <c r="V504" s="272"/>
      <c r="W504" s="272"/>
      <c r="X504" s="272"/>
      <c r="Y504" s="272"/>
      <c r="Z504" s="272"/>
      <c r="AA504" s="272"/>
      <c r="AB504" s="272"/>
      <c r="AC504" s="272"/>
      <c r="AD504" s="272"/>
      <c r="AE504" s="272"/>
      <c r="AF504" s="272"/>
      <c r="AG504" s="272"/>
      <c r="AH504" s="272"/>
      <c r="AI504" s="272"/>
      <c r="AJ504" s="272"/>
    </row>
    <row r="505" ht="18.0" customHeight="1">
      <c r="A505" s="14"/>
      <c r="B505" s="14"/>
      <c r="C505" s="14"/>
      <c r="D505" s="148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272"/>
      <c r="R505" s="153"/>
      <c r="S505" s="272"/>
      <c r="T505" s="272"/>
      <c r="U505" s="272"/>
      <c r="V505" s="272"/>
      <c r="W505" s="272"/>
      <c r="X505" s="272"/>
      <c r="Y505" s="272"/>
      <c r="Z505" s="272"/>
      <c r="AA505" s="272"/>
      <c r="AB505" s="272"/>
      <c r="AC505" s="272"/>
      <c r="AD505" s="272"/>
      <c r="AE505" s="272"/>
      <c r="AF505" s="272"/>
      <c r="AG505" s="272"/>
      <c r="AH505" s="272"/>
      <c r="AI505" s="272"/>
      <c r="AJ505" s="272"/>
    </row>
    <row r="506" ht="18.0" customHeight="1">
      <c r="A506" s="14"/>
      <c r="B506" s="14"/>
      <c r="C506" s="14"/>
      <c r="D506" s="148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272"/>
      <c r="R506" s="153"/>
      <c r="S506" s="272"/>
      <c r="T506" s="272"/>
      <c r="U506" s="272"/>
      <c r="V506" s="272"/>
      <c r="W506" s="272"/>
      <c r="X506" s="272"/>
      <c r="Y506" s="272"/>
      <c r="Z506" s="272"/>
      <c r="AA506" s="272"/>
      <c r="AB506" s="272"/>
      <c r="AC506" s="272"/>
      <c r="AD506" s="272"/>
      <c r="AE506" s="272"/>
      <c r="AF506" s="272"/>
      <c r="AG506" s="272"/>
      <c r="AH506" s="272"/>
      <c r="AI506" s="272"/>
      <c r="AJ506" s="272"/>
    </row>
    <row r="507" ht="18.0" customHeight="1">
      <c r="A507" s="14"/>
      <c r="B507" s="14"/>
      <c r="C507" s="14"/>
      <c r="D507" s="148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272"/>
      <c r="R507" s="153"/>
      <c r="S507" s="272"/>
      <c r="T507" s="272"/>
      <c r="U507" s="272"/>
      <c r="V507" s="272"/>
      <c r="W507" s="272"/>
      <c r="X507" s="272"/>
      <c r="Y507" s="272"/>
      <c r="Z507" s="272"/>
      <c r="AA507" s="272"/>
      <c r="AB507" s="272"/>
      <c r="AC507" s="272"/>
      <c r="AD507" s="272"/>
      <c r="AE507" s="272"/>
      <c r="AF507" s="272"/>
      <c r="AG507" s="272"/>
      <c r="AH507" s="272"/>
      <c r="AI507" s="272"/>
      <c r="AJ507" s="272"/>
    </row>
    <row r="508" ht="18.0" customHeight="1">
      <c r="A508" s="14"/>
      <c r="B508" s="14"/>
      <c r="C508" s="14"/>
      <c r="D508" s="148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272"/>
      <c r="R508" s="153"/>
      <c r="S508" s="272"/>
      <c r="T508" s="272"/>
      <c r="U508" s="272"/>
      <c r="V508" s="272"/>
      <c r="W508" s="272"/>
      <c r="X508" s="272"/>
      <c r="Y508" s="272"/>
      <c r="Z508" s="272"/>
      <c r="AA508" s="272"/>
      <c r="AB508" s="272"/>
      <c r="AC508" s="272"/>
      <c r="AD508" s="272"/>
      <c r="AE508" s="272"/>
      <c r="AF508" s="272"/>
      <c r="AG508" s="272"/>
      <c r="AH508" s="272"/>
      <c r="AI508" s="272"/>
      <c r="AJ508" s="272"/>
    </row>
    <row r="509" ht="18.0" customHeight="1">
      <c r="A509" s="14"/>
      <c r="B509" s="14"/>
      <c r="C509" s="14"/>
      <c r="D509" s="148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272"/>
      <c r="R509" s="153"/>
      <c r="S509" s="272"/>
      <c r="T509" s="272"/>
      <c r="U509" s="272"/>
      <c r="V509" s="272"/>
      <c r="W509" s="272"/>
      <c r="X509" s="272"/>
      <c r="Y509" s="272"/>
      <c r="Z509" s="272"/>
      <c r="AA509" s="272"/>
      <c r="AB509" s="272"/>
      <c r="AC509" s="272"/>
      <c r="AD509" s="272"/>
      <c r="AE509" s="272"/>
      <c r="AF509" s="272"/>
      <c r="AG509" s="272"/>
      <c r="AH509" s="272"/>
      <c r="AI509" s="272"/>
      <c r="AJ509" s="272"/>
    </row>
    <row r="510" ht="18.0" customHeight="1">
      <c r="A510" s="14"/>
      <c r="B510" s="14"/>
      <c r="C510" s="14"/>
      <c r="D510" s="148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272"/>
      <c r="R510" s="153"/>
      <c r="S510" s="272"/>
      <c r="T510" s="272"/>
      <c r="U510" s="272"/>
      <c r="V510" s="272"/>
      <c r="W510" s="272"/>
      <c r="X510" s="272"/>
      <c r="Y510" s="272"/>
      <c r="Z510" s="272"/>
      <c r="AA510" s="272"/>
      <c r="AB510" s="272"/>
      <c r="AC510" s="272"/>
      <c r="AD510" s="272"/>
      <c r="AE510" s="272"/>
      <c r="AF510" s="272"/>
      <c r="AG510" s="272"/>
      <c r="AH510" s="272"/>
      <c r="AI510" s="272"/>
      <c r="AJ510" s="272"/>
    </row>
    <row r="511" ht="18.0" customHeight="1">
      <c r="A511" s="14"/>
      <c r="B511" s="14"/>
      <c r="C511" s="14"/>
      <c r="D511" s="148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272"/>
      <c r="R511" s="153"/>
      <c r="S511" s="272"/>
      <c r="T511" s="272"/>
      <c r="U511" s="272"/>
      <c r="V511" s="272"/>
      <c r="W511" s="272"/>
      <c r="X511" s="272"/>
      <c r="Y511" s="272"/>
      <c r="Z511" s="272"/>
      <c r="AA511" s="272"/>
      <c r="AB511" s="272"/>
      <c r="AC511" s="272"/>
      <c r="AD511" s="272"/>
      <c r="AE511" s="272"/>
      <c r="AF511" s="272"/>
      <c r="AG511" s="272"/>
      <c r="AH511" s="272"/>
      <c r="AI511" s="272"/>
      <c r="AJ511" s="272"/>
    </row>
    <row r="512" ht="18.0" customHeight="1">
      <c r="A512" s="14"/>
      <c r="B512" s="14"/>
      <c r="C512" s="14"/>
      <c r="D512" s="148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272"/>
      <c r="R512" s="153"/>
      <c r="S512" s="272"/>
      <c r="T512" s="272"/>
      <c r="U512" s="272"/>
      <c r="V512" s="272"/>
      <c r="W512" s="272"/>
      <c r="X512" s="272"/>
      <c r="Y512" s="272"/>
      <c r="Z512" s="272"/>
      <c r="AA512" s="272"/>
      <c r="AB512" s="272"/>
      <c r="AC512" s="272"/>
      <c r="AD512" s="272"/>
      <c r="AE512" s="272"/>
      <c r="AF512" s="272"/>
      <c r="AG512" s="272"/>
      <c r="AH512" s="272"/>
      <c r="AI512" s="272"/>
      <c r="AJ512" s="272"/>
    </row>
    <row r="513" ht="18.0" customHeight="1">
      <c r="A513" s="14"/>
      <c r="B513" s="14"/>
      <c r="C513" s="14"/>
      <c r="D513" s="148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272"/>
      <c r="R513" s="153"/>
      <c r="S513" s="272"/>
      <c r="T513" s="272"/>
      <c r="U513" s="272"/>
      <c r="V513" s="272"/>
      <c r="W513" s="272"/>
      <c r="X513" s="272"/>
      <c r="Y513" s="272"/>
      <c r="Z513" s="272"/>
      <c r="AA513" s="272"/>
      <c r="AB513" s="272"/>
      <c r="AC513" s="272"/>
      <c r="AD513" s="272"/>
      <c r="AE513" s="272"/>
      <c r="AF513" s="272"/>
      <c r="AG513" s="272"/>
      <c r="AH513" s="272"/>
      <c r="AI513" s="272"/>
      <c r="AJ513" s="272"/>
    </row>
    <row r="514" ht="18.0" customHeight="1">
      <c r="A514" s="14"/>
      <c r="B514" s="14"/>
      <c r="C514" s="14"/>
      <c r="D514" s="148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272"/>
      <c r="R514" s="153"/>
      <c r="S514" s="272"/>
      <c r="T514" s="272"/>
      <c r="U514" s="272"/>
      <c r="V514" s="272"/>
      <c r="W514" s="272"/>
      <c r="X514" s="272"/>
      <c r="Y514" s="272"/>
      <c r="Z514" s="272"/>
      <c r="AA514" s="272"/>
      <c r="AB514" s="272"/>
      <c r="AC514" s="272"/>
      <c r="AD514" s="272"/>
      <c r="AE514" s="272"/>
      <c r="AF514" s="272"/>
      <c r="AG514" s="272"/>
      <c r="AH514" s="272"/>
      <c r="AI514" s="272"/>
      <c r="AJ514" s="272"/>
    </row>
    <row r="515" ht="18.0" customHeight="1">
      <c r="A515" s="14"/>
      <c r="B515" s="14"/>
      <c r="C515" s="14"/>
      <c r="D515" s="148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272"/>
      <c r="R515" s="153"/>
      <c r="S515" s="272"/>
      <c r="T515" s="272"/>
      <c r="U515" s="272"/>
      <c r="V515" s="272"/>
      <c r="W515" s="272"/>
      <c r="X515" s="272"/>
      <c r="Y515" s="272"/>
      <c r="Z515" s="272"/>
      <c r="AA515" s="272"/>
      <c r="AB515" s="272"/>
      <c r="AC515" s="272"/>
      <c r="AD515" s="272"/>
      <c r="AE515" s="272"/>
      <c r="AF515" s="272"/>
      <c r="AG515" s="272"/>
      <c r="AH515" s="272"/>
      <c r="AI515" s="272"/>
      <c r="AJ515" s="272"/>
    </row>
    <row r="516" ht="18.0" customHeight="1">
      <c r="A516" s="14"/>
      <c r="B516" s="14"/>
      <c r="C516" s="14"/>
      <c r="D516" s="148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272"/>
      <c r="R516" s="153"/>
      <c r="S516" s="272"/>
      <c r="T516" s="272"/>
      <c r="U516" s="272"/>
      <c r="V516" s="272"/>
      <c r="W516" s="272"/>
      <c r="X516" s="272"/>
      <c r="Y516" s="272"/>
      <c r="Z516" s="272"/>
      <c r="AA516" s="272"/>
      <c r="AB516" s="272"/>
      <c r="AC516" s="272"/>
      <c r="AD516" s="272"/>
      <c r="AE516" s="272"/>
      <c r="AF516" s="272"/>
      <c r="AG516" s="272"/>
      <c r="AH516" s="272"/>
      <c r="AI516" s="272"/>
      <c r="AJ516" s="272"/>
    </row>
    <row r="517" ht="18.0" customHeight="1">
      <c r="A517" s="14"/>
      <c r="B517" s="14"/>
      <c r="C517" s="14"/>
      <c r="D517" s="148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272"/>
      <c r="R517" s="153"/>
      <c r="S517" s="272"/>
      <c r="T517" s="272"/>
      <c r="U517" s="272"/>
      <c r="V517" s="272"/>
      <c r="W517" s="272"/>
      <c r="X517" s="272"/>
      <c r="Y517" s="272"/>
      <c r="Z517" s="272"/>
      <c r="AA517" s="272"/>
      <c r="AB517" s="272"/>
      <c r="AC517" s="272"/>
      <c r="AD517" s="272"/>
      <c r="AE517" s="272"/>
      <c r="AF517" s="272"/>
      <c r="AG517" s="272"/>
      <c r="AH517" s="272"/>
      <c r="AI517" s="272"/>
      <c r="AJ517" s="272"/>
    </row>
    <row r="518" ht="18.0" customHeight="1">
      <c r="A518" s="14"/>
      <c r="B518" s="14"/>
      <c r="C518" s="14"/>
      <c r="D518" s="148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272"/>
      <c r="R518" s="153"/>
      <c r="S518" s="272"/>
      <c r="T518" s="272"/>
      <c r="U518" s="272"/>
      <c r="V518" s="272"/>
      <c r="W518" s="272"/>
      <c r="X518" s="272"/>
      <c r="Y518" s="272"/>
      <c r="Z518" s="272"/>
      <c r="AA518" s="272"/>
      <c r="AB518" s="272"/>
      <c r="AC518" s="272"/>
      <c r="AD518" s="272"/>
      <c r="AE518" s="272"/>
      <c r="AF518" s="272"/>
      <c r="AG518" s="272"/>
      <c r="AH518" s="272"/>
      <c r="AI518" s="272"/>
      <c r="AJ518" s="272"/>
    </row>
    <row r="519" ht="18.0" customHeight="1">
      <c r="A519" s="14"/>
      <c r="B519" s="14"/>
      <c r="C519" s="14"/>
      <c r="D519" s="148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272"/>
      <c r="R519" s="153"/>
      <c r="S519" s="272"/>
      <c r="T519" s="272"/>
      <c r="U519" s="272"/>
      <c r="V519" s="272"/>
      <c r="W519" s="272"/>
      <c r="X519" s="272"/>
      <c r="Y519" s="272"/>
      <c r="Z519" s="272"/>
      <c r="AA519" s="272"/>
      <c r="AB519" s="272"/>
      <c r="AC519" s="272"/>
      <c r="AD519" s="272"/>
      <c r="AE519" s="272"/>
      <c r="AF519" s="272"/>
      <c r="AG519" s="272"/>
      <c r="AH519" s="272"/>
      <c r="AI519" s="272"/>
      <c r="AJ519" s="272"/>
    </row>
    <row r="520" ht="18.0" customHeight="1">
      <c r="A520" s="14"/>
      <c r="B520" s="14"/>
      <c r="C520" s="14"/>
      <c r="D520" s="148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272"/>
      <c r="R520" s="153"/>
      <c r="S520" s="272"/>
      <c r="T520" s="272"/>
      <c r="U520" s="272"/>
      <c r="V520" s="272"/>
      <c r="W520" s="272"/>
      <c r="X520" s="272"/>
      <c r="Y520" s="272"/>
      <c r="Z520" s="272"/>
      <c r="AA520" s="272"/>
      <c r="AB520" s="272"/>
      <c r="AC520" s="272"/>
      <c r="AD520" s="272"/>
      <c r="AE520" s="272"/>
      <c r="AF520" s="272"/>
      <c r="AG520" s="272"/>
      <c r="AH520" s="272"/>
      <c r="AI520" s="272"/>
      <c r="AJ520" s="272"/>
    </row>
    <row r="521" ht="18.0" customHeight="1">
      <c r="A521" s="14"/>
      <c r="B521" s="14"/>
      <c r="C521" s="14"/>
      <c r="D521" s="148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272"/>
      <c r="R521" s="153"/>
      <c r="S521" s="272"/>
      <c r="T521" s="272"/>
      <c r="U521" s="272"/>
      <c r="V521" s="272"/>
      <c r="W521" s="272"/>
      <c r="X521" s="272"/>
      <c r="Y521" s="272"/>
      <c r="Z521" s="272"/>
      <c r="AA521" s="272"/>
      <c r="AB521" s="272"/>
      <c r="AC521" s="272"/>
      <c r="AD521" s="272"/>
      <c r="AE521" s="272"/>
      <c r="AF521" s="272"/>
      <c r="AG521" s="272"/>
      <c r="AH521" s="272"/>
      <c r="AI521" s="272"/>
      <c r="AJ521" s="272"/>
    </row>
    <row r="522" ht="18.0" customHeight="1">
      <c r="A522" s="14"/>
      <c r="B522" s="14"/>
      <c r="C522" s="14"/>
      <c r="D522" s="148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272"/>
      <c r="R522" s="153"/>
      <c r="S522" s="272"/>
      <c r="T522" s="272"/>
      <c r="U522" s="272"/>
      <c r="V522" s="272"/>
      <c r="W522" s="272"/>
      <c r="X522" s="272"/>
      <c r="Y522" s="272"/>
      <c r="Z522" s="272"/>
      <c r="AA522" s="272"/>
      <c r="AB522" s="272"/>
      <c r="AC522" s="272"/>
      <c r="AD522" s="272"/>
      <c r="AE522" s="272"/>
      <c r="AF522" s="272"/>
      <c r="AG522" s="272"/>
      <c r="AH522" s="272"/>
      <c r="AI522" s="272"/>
      <c r="AJ522" s="272"/>
    </row>
    <row r="523" ht="18.0" customHeight="1">
      <c r="A523" s="14"/>
      <c r="B523" s="14"/>
      <c r="C523" s="14"/>
      <c r="D523" s="148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272"/>
      <c r="R523" s="153"/>
      <c r="S523" s="272"/>
      <c r="T523" s="272"/>
      <c r="U523" s="272"/>
      <c r="V523" s="272"/>
      <c r="W523" s="272"/>
      <c r="X523" s="272"/>
      <c r="Y523" s="272"/>
      <c r="Z523" s="272"/>
      <c r="AA523" s="272"/>
      <c r="AB523" s="272"/>
      <c r="AC523" s="272"/>
      <c r="AD523" s="272"/>
      <c r="AE523" s="272"/>
      <c r="AF523" s="272"/>
      <c r="AG523" s="272"/>
      <c r="AH523" s="272"/>
      <c r="AI523" s="272"/>
      <c r="AJ523" s="272"/>
    </row>
    <row r="524" ht="18.0" customHeight="1">
      <c r="A524" s="14"/>
      <c r="B524" s="14"/>
      <c r="C524" s="14"/>
      <c r="D524" s="148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272"/>
      <c r="R524" s="153"/>
      <c r="S524" s="272"/>
      <c r="T524" s="272"/>
      <c r="U524" s="272"/>
      <c r="V524" s="272"/>
      <c r="W524" s="272"/>
      <c r="X524" s="272"/>
      <c r="Y524" s="272"/>
      <c r="Z524" s="272"/>
      <c r="AA524" s="272"/>
      <c r="AB524" s="272"/>
      <c r="AC524" s="272"/>
      <c r="AD524" s="272"/>
      <c r="AE524" s="272"/>
      <c r="AF524" s="272"/>
      <c r="AG524" s="272"/>
      <c r="AH524" s="272"/>
      <c r="AI524" s="272"/>
      <c r="AJ524" s="272"/>
    </row>
    <row r="525" ht="18.0" customHeight="1">
      <c r="A525" s="14"/>
      <c r="B525" s="14"/>
      <c r="C525" s="14"/>
      <c r="D525" s="148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272"/>
      <c r="R525" s="153"/>
      <c r="S525" s="272"/>
      <c r="T525" s="272"/>
      <c r="U525" s="272"/>
      <c r="V525" s="272"/>
      <c r="W525" s="272"/>
      <c r="X525" s="272"/>
      <c r="Y525" s="272"/>
      <c r="Z525" s="272"/>
      <c r="AA525" s="272"/>
      <c r="AB525" s="272"/>
      <c r="AC525" s="272"/>
      <c r="AD525" s="272"/>
      <c r="AE525" s="272"/>
      <c r="AF525" s="272"/>
      <c r="AG525" s="272"/>
      <c r="AH525" s="272"/>
      <c r="AI525" s="272"/>
      <c r="AJ525" s="272"/>
    </row>
    <row r="526" ht="18.0" customHeight="1">
      <c r="A526" s="14"/>
      <c r="B526" s="14"/>
      <c r="C526" s="14"/>
      <c r="D526" s="148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272"/>
      <c r="R526" s="153"/>
      <c r="S526" s="272"/>
      <c r="T526" s="272"/>
      <c r="U526" s="272"/>
      <c r="V526" s="272"/>
      <c r="W526" s="272"/>
      <c r="X526" s="272"/>
      <c r="Y526" s="272"/>
      <c r="Z526" s="272"/>
      <c r="AA526" s="272"/>
      <c r="AB526" s="272"/>
      <c r="AC526" s="272"/>
      <c r="AD526" s="272"/>
      <c r="AE526" s="272"/>
      <c r="AF526" s="272"/>
      <c r="AG526" s="272"/>
      <c r="AH526" s="272"/>
      <c r="AI526" s="272"/>
      <c r="AJ526" s="272"/>
    </row>
    <row r="527" ht="18.0" customHeight="1">
      <c r="A527" s="14"/>
      <c r="B527" s="14"/>
      <c r="C527" s="14"/>
      <c r="D527" s="148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272"/>
      <c r="R527" s="153"/>
      <c r="S527" s="272"/>
      <c r="T527" s="272"/>
      <c r="U527" s="272"/>
      <c r="V527" s="272"/>
      <c r="W527" s="272"/>
      <c r="X527" s="272"/>
      <c r="Y527" s="272"/>
      <c r="Z527" s="272"/>
      <c r="AA527" s="272"/>
      <c r="AB527" s="272"/>
      <c r="AC527" s="272"/>
      <c r="AD527" s="272"/>
      <c r="AE527" s="272"/>
      <c r="AF527" s="272"/>
      <c r="AG527" s="272"/>
      <c r="AH527" s="272"/>
      <c r="AI527" s="272"/>
      <c r="AJ527" s="272"/>
    </row>
    <row r="528" ht="18.0" customHeight="1">
      <c r="A528" s="14"/>
      <c r="B528" s="14"/>
      <c r="C528" s="14"/>
      <c r="D528" s="148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272"/>
      <c r="R528" s="153"/>
      <c r="S528" s="272"/>
      <c r="T528" s="272"/>
      <c r="U528" s="272"/>
      <c r="V528" s="272"/>
      <c r="W528" s="272"/>
      <c r="X528" s="272"/>
      <c r="Y528" s="272"/>
      <c r="Z528" s="272"/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</row>
    <row r="529" ht="18.0" customHeight="1">
      <c r="A529" s="14"/>
      <c r="B529" s="14"/>
      <c r="C529" s="14"/>
      <c r="D529" s="148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272"/>
      <c r="R529" s="153"/>
      <c r="S529" s="272"/>
      <c r="T529" s="272"/>
      <c r="U529" s="272"/>
      <c r="V529" s="272"/>
      <c r="W529" s="272"/>
      <c r="X529" s="272"/>
      <c r="Y529" s="272"/>
      <c r="Z529" s="272"/>
      <c r="AA529" s="272"/>
      <c r="AB529" s="272"/>
      <c r="AC529" s="272"/>
      <c r="AD529" s="272"/>
      <c r="AE529" s="272"/>
      <c r="AF529" s="272"/>
      <c r="AG529" s="272"/>
      <c r="AH529" s="272"/>
      <c r="AI529" s="272"/>
      <c r="AJ529" s="272"/>
    </row>
    <row r="530" ht="18.0" customHeight="1">
      <c r="A530" s="14"/>
      <c r="B530" s="14"/>
      <c r="C530" s="14"/>
      <c r="D530" s="148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272"/>
      <c r="R530" s="153"/>
      <c r="S530" s="272"/>
      <c r="T530" s="272"/>
      <c r="U530" s="272"/>
      <c r="V530" s="272"/>
      <c r="W530" s="272"/>
      <c r="X530" s="272"/>
      <c r="Y530" s="272"/>
      <c r="Z530" s="272"/>
      <c r="AA530" s="272"/>
      <c r="AB530" s="272"/>
      <c r="AC530" s="272"/>
      <c r="AD530" s="272"/>
      <c r="AE530" s="272"/>
      <c r="AF530" s="272"/>
      <c r="AG530" s="272"/>
      <c r="AH530" s="272"/>
      <c r="AI530" s="272"/>
      <c r="AJ530" s="272"/>
    </row>
    <row r="531" ht="18.0" customHeight="1">
      <c r="A531" s="14"/>
      <c r="B531" s="14"/>
      <c r="C531" s="14"/>
      <c r="D531" s="148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272"/>
      <c r="R531" s="153"/>
      <c r="S531" s="272"/>
      <c r="T531" s="272"/>
      <c r="U531" s="272"/>
      <c r="V531" s="272"/>
      <c r="W531" s="272"/>
      <c r="X531" s="272"/>
      <c r="Y531" s="272"/>
      <c r="Z531" s="272"/>
      <c r="AA531" s="272"/>
      <c r="AB531" s="272"/>
      <c r="AC531" s="272"/>
      <c r="AD531" s="272"/>
      <c r="AE531" s="272"/>
      <c r="AF531" s="272"/>
      <c r="AG531" s="272"/>
      <c r="AH531" s="272"/>
      <c r="AI531" s="272"/>
      <c r="AJ531" s="272"/>
    </row>
    <row r="532" ht="18.0" customHeight="1">
      <c r="A532" s="14"/>
      <c r="B532" s="14"/>
      <c r="C532" s="14"/>
      <c r="D532" s="148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272"/>
      <c r="R532" s="153"/>
      <c r="S532" s="272"/>
      <c r="T532" s="272"/>
      <c r="U532" s="272"/>
      <c r="V532" s="272"/>
      <c r="W532" s="272"/>
      <c r="X532" s="272"/>
      <c r="Y532" s="272"/>
      <c r="Z532" s="272"/>
      <c r="AA532" s="272"/>
      <c r="AB532" s="272"/>
      <c r="AC532" s="272"/>
      <c r="AD532" s="272"/>
      <c r="AE532" s="272"/>
      <c r="AF532" s="272"/>
      <c r="AG532" s="272"/>
      <c r="AH532" s="272"/>
      <c r="AI532" s="272"/>
      <c r="AJ532" s="272"/>
    </row>
    <row r="533" ht="18.0" customHeight="1">
      <c r="A533" s="14"/>
      <c r="B533" s="14"/>
      <c r="C533" s="14"/>
      <c r="D533" s="148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272"/>
      <c r="R533" s="153"/>
      <c r="S533" s="272"/>
      <c r="T533" s="272"/>
      <c r="U533" s="272"/>
      <c r="V533" s="272"/>
      <c r="W533" s="272"/>
      <c r="X533" s="272"/>
      <c r="Y533" s="272"/>
      <c r="Z533" s="272"/>
      <c r="AA533" s="272"/>
      <c r="AB533" s="272"/>
      <c r="AC533" s="272"/>
      <c r="AD533" s="272"/>
      <c r="AE533" s="272"/>
      <c r="AF533" s="272"/>
      <c r="AG533" s="272"/>
      <c r="AH533" s="272"/>
      <c r="AI533" s="272"/>
      <c r="AJ533" s="272"/>
    </row>
    <row r="534" ht="18.0" customHeight="1">
      <c r="A534" s="14"/>
      <c r="B534" s="14"/>
      <c r="C534" s="14"/>
      <c r="D534" s="148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272"/>
      <c r="R534" s="153"/>
      <c r="S534" s="272"/>
      <c r="T534" s="272"/>
      <c r="U534" s="272"/>
      <c r="V534" s="272"/>
      <c r="W534" s="272"/>
      <c r="X534" s="272"/>
      <c r="Y534" s="272"/>
      <c r="Z534" s="272"/>
      <c r="AA534" s="272"/>
      <c r="AB534" s="272"/>
      <c r="AC534" s="272"/>
      <c r="AD534" s="272"/>
      <c r="AE534" s="272"/>
      <c r="AF534" s="272"/>
      <c r="AG534" s="272"/>
      <c r="AH534" s="272"/>
      <c r="AI534" s="272"/>
      <c r="AJ534" s="272"/>
    </row>
    <row r="535" ht="18.0" customHeight="1">
      <c r="A535" s="14"/>
      <c r="B535" s="14"/>
      <c r="C535" s="14"/>
      <c r="D535" s="148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272"/>
      <c r="R535" s="153"/>
      <c r="S535" s="272"/>
      <c r="T535" s="272"/>
      <c r="U535" s="272"/>
      <c r="V535" s="272"/>
      <c r="W535" s="272"/>
      <c r="X535" s="272"/>
      <c r="Y535" s="272"/>
      <c r="Z535" s="272"/>
      <c r="AA535" s="272"/>
      <c r="AB535" s="272"/>
      <c r="AC535" s="272"/>
      <c r="AD535" s="272"/>
      <c r="AE535" s="272"/>
      <c r="AF535" s="272"/>
      <c r="AG535" s="272"/>
      <c r="AH535" s="272"/>
      <c r="AI535" s="272"/>
      <c r="AJ535" s="272"/>
    </row>
    <row r="536" ht="18.0" customHeight="1">
      <c r="A536" s="14"/>
      <c r="B536" s="14"/>
      <c r="C536" s="14"/>
      <c r="D536" s="148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272"/>
      <c r="R536" s="153"/>
      <c r="S536" s="272"/>
      <c r="T536" s="272"/>
      <c r="U536" s="272"/>
      <c r="V536" s="272"/>
      <c r="W536" s="272"/>
      <c r="X536" s="272"/>
      <c r="Y536" s="272"/>
      <c r="Z536" s="272"/>
      <c r="AA536" s="272"/>
      <c r="AB536" s="272"/>
      <c r="AC536" s="272"/>
      <c r="AD536" s="272"/>
      <c r="AE536" s="272"/>
      <c r="AF536" s="272"/>
      <c r="AG536" s="272"/>
      <c r="AH536" s="272"/>
      <c r="AI536" s="272"/>
      <c r="AJ536" s="272"/>
    </row>
    <row r="537" ht="18.0" customHeight="1">
      <c r="A537" s="14"/>
      <c r="B537" s="14"/>
      <c r="C537" s="14"/>
      <c r="D537" s="148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272"/>
      <c r="R537" s="153"/>
      <c r="S537" s="272"/>
      <c r="T537" s="272"/>
      <c r="U537" s="272"/>
      <c r="V537" s="272"/>
      <c r="W537" s="272"/>
      <c r="X537" s="272"/>
      <c r="Y537" s="272"/>
      <c r="Z537" s="272"/>
      <c r="AA537" s="272"/>
      <c r="AB537" s="272"/>
      <c r="AC537" s="272"/>
      <c r="AD537" s="272"/>
      <c r="AE537" s="272"/>
      <c r="AF537" s="272"/>
      <c r="AG537" s="272"/>
      <c r="AH537" s="272"/>
      <c r="AI537" s="272"/>
      <c r="AJ537" s="272"/>
    </row>
    <row r="538" ht="18.0" customHeight="1">
      <c r="A538" s="14"/>
      <c r="B538" s="14"/>
      <c r="C538" s="14"/>
      <c r="D538" s="148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272"/>
      <c r="R538" s="153"/>
      <c r="S538" s="272"/>
      <c r="T538" s="272"/>
      <c r="U538" s="272"/>
      <c r="V538" s="272"/>
      <c r="W538" s="272"/>
      <c r="X538" s="272"/>
      <c r="Y538" s="272"/>
      <c r="Z538" s="272"/>
      <c r="AA538" s="272"/>
      <c r="AB538" s="272"/>
      <c r="AC538" s="272"/>
      <c r="AD538" s="272"/>
      <c r="AE538" s="272"/>
      <c r="AF538" s="272"/>
      <c r="AG538" s="272"/>
      <c r="AH538" s="272"/>
      <c r="AI538" s="272"/>
      <c r="AJ538" s="272"/>
    </row>
    <row r="539" ht="18.0" customHeight="1">
      <c r="A539" s="14"/>
      <c r="B539" s="14"/>
      <c r="C539" s="14"/>
      <c r="D539" s="148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272"/>
      <c r="R539" s="153"/>
      <c r="S539" s="272"/>
      <c r="T539" s="272"/>
      <c r="U539" s="272"/>
      <c r="V539" s="272"/>
      <c r="W539" s="272"/>
      <c r="X539" s="272"/>
      <c r="Y539" s="272"/>
      <c r="Z539" s="272"/>
      <c r="AA539" s="272"/>
      <c r="AB539" s="272"/>
      <c r="AC539" s="272"/>
      <c r="AD539" s="272"/>
      <c r="AE539" s="272"/>
      <c r="AF539" s="272"/>
      <c r="AG539" s="272"/>
      <c r="AH539" s="272"/>
      <c r="AI539" s="272"/>
      <c r="AJ539" s="272"/>
    </row>
    <row r="540" ht="18.0" customHeight="1">
      <c r="A540" s="14"/>
      <c r="B540" s="14"/>
      <c r="C540" s="14"/>
      <c r="D540" s="148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272"/>
      <c r="R540" s="153"/>
      <c r="S540" s="272"/>
      <c r="T540" s="272"/>
      <c r="U540" s="272"/>
      <c r="V540" s="272"/>
      <c r="W540" s="272"/>
      <c r="X540" s="272"/>
      <c r="Y540" s="272"/>
      <c r="Z540" s="272"/>
      <c r="AA540" s="272"/>
      <c r="AB540" s="272"/>
      <c r="AC540" s="272"/>
      <c r="AD540" s="272"/>
      <c r="AE540" s="272"/>
      <c r="AF540" s="272"/>
      <c r="AG540" s="272"/>
      <c r="AH540" s="272"/>
      <c r="AI540" s="272"/>
      <c r="AJ540" s="272"/>
    </row>
    <row r="541" ht="18.0" customHeight="1">
      <c r="A541" s="14"/>
      <c r="B541" s="14"/>
      <c r="C541" s="14"/>
      <c r="D541" s="148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272"/>
      <c r="R541" s="153"/>
      <c r="S541" s="272"/>
      <c r="T541" s="272"/>
      <c r="U541" s="272"/>
      <c r="V541" s="272"/>
      <c r="W541" s="272"/>
      <c r="X541" s="272"/>
      <c r="Y541" s="272"/>
      <c r="Z541" s="272"/>
      <c r="AA541" s="272"/>
      <c r="AB541" s="272"/>
      <c r="AC541" s="272"/>
      <c r="AD541" s="272"/>
      <c r="AE541" s="272"/>
      <c r="AF541" s="272"/>
      <c r="AG541" s="272"/>
      <c r="AH541" s="272"/>
      <c r="AI541" s="272"/>
      <c r="AJ541" s="272"/>
    </row>
    <row r="542" ht="18.0" customHeight="1">
      <c r="A542" s="14"/>
      <c r="B542" s="14"/>
      <c r="C542" s="14"/>
      <c r="D542" s="148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272"/>
      <c r="R542" s="153"/>
      <c r="S542" s="272"/>
      <c r="T542" s="272"/>
      <c r="U542" s="272"/>
      <c r="V542" s="272"/>
      <c r="W542" s="272"/>
      <c r="X542" s="272"/>
      <c r="Y542" s="272"/>
      <c r="Z542" s="272"/>
      <c r="AA542" s="272"/>
      <c r="AB542" s="272"/>
      <c r="AC542" s="272"/>
      <c r="AD542" s="272"/>
      <c r="AE542" s="272"/>
      <c r="AF542" s="272"/>
      <c r="AG542" s="272"/>
      <c r="AH542" s="272"/>
      <c r="AI542" s="272"/>
      <c r="AJ542" s="272"/>
    </row>
    <row r="543" ht="18.0" customHeight="1">
      <c r="A543" s="14"/>
      <c r="B543" s="14"/>
      <c r="C543" s="14"/>
      <c r="D543" s="148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272"/>
      <c r="R543" s="153"/>
      <c r="S543" s="272"/>
      <c r="T543" s="272"/>
      <c r="U543" s="272"/>
      <c r="V543" s="272"/>
      <c r="W543" s="272"/>
      <c r="X543" s="272"/>
      <c r="Y543" s="272"/>
      <c r="Z543" s="272"/>
      <c r="AA543" s="272"/>
      <c r="AB543" s="272"/>
      <c r="AC543" s="272"/>
      <c r="AD543" s="272"/>
      <c r="AE543" s="272"/>
      <c r="AF543" s="272"/>
      <c r="AG543" s="272"/>
      <c r="AH543" s="272"/>
      <c r="AI543" s="272"/>
      <c r="AJ543" s="272"/>
    </row>
    <row r="544" ht="18.0" customHeight="1">
      <c r="A544" s="14"/>
      <c r="B544" s="14"/>
      <c r="C544" s="14"/>
      <c r="D544" s="148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272"/>
      <c r="R544" s="153"/>
      <c r="S544" s="272"/>
      <c r="T544" s="272"/>
      <c r="U544" s="272"/>
      <c r="V544" s="272"/>
      <c r="W544" s="272"/>
      <c r="X544" s="272"/>
      <c r="Y544" s="272"/>
      <c r="Z544" s="272"/>
      <c r="AA544" s="272"/>
      <c r="AB544" s="272"/>
      <c r="AC544" s="272"/>
      <c r="AD544" s="272"/>
      <c r="AE544" s="272"/>
      <c r="AF544" s="272"/>
      <c r="AG544" s="272"/>
      <c r="AH544" s="272"/>
      <c r="AI544" s="272"/>
      <c r="AJ544" s="272"/>
    </row>
    <row r="545" ht="18.0" customHeight="1">
      <c r="A545" s="14"/>
      <c r="B545" s="14"/>
      <c r="C545" s="14"/>
      <c r="D545" s="148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272"/>
      <c r="R545" s="153"/>
      <c r="S545" s="272"/>
      <c r="T545" s="272"/>
      <c r="U545" s="272"/>
      <c r="V545" s="272"/>
      <c r="W545" s="272"/>
      <c r="X545" s="272"/>
      <c r="Y545" s="272"/>
      <c r="Z545" s="272"/>
      <c r="AA545" s="272"/>
      <c r="AB545" s="272"/>
      <c r="AC545" s="272"/>
      <c r="AD545" s="272"/>
      <c r="AE545" s="272"/>
      <c r="AF545" s="272"/>
      <c r="AG545" s="272"/>
      <c r="AH545" s="272"/>
      <c r="AI545" s="272"/>
      <c r="AJ545" s="272"/>
    </row>
    <row r="546" ht="18.0" customHeight="1">
      <c r="A546" s="14"/>
      <c r="B546" s="14"/>
      <c r="C546" s="14"/>
      <c r="D546" s="148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272"/>
      <c r="R546" s="153"/>
      <c r="S546" s="272"/>
      <c r="T546" s="272"/>
      <c r="U546" s="272"/>
      <c r="V546" s="272"/>
      <c r="W546" s="272"/>
      <c r="X546" s="272"/>
      <c r="Y546" s="272"/>
      <c r="Z546" s="272"/>
      <c r="AA546" s="272"/>
      <c r="AB546" s="272"/>
      <c r="AC546" s="272"/>
      <c r="AD546" s="272"/>
      <c r="AE546" s="272"/>
      <c r="AF546" s="272"/>
      <c r="AG546" s="272"/>
      <c r="AH546" s="272"/>
      <c r="AI546" s="272"/>
      <c r="AJ546" s="272"/>
    </row>
    <row r="547" ht="18.0" customHeight="1">
      <c r="A547" s="14"/>
      <c r="B547" s="14"/>
      <c r="C547" s="14"/>
      <c r="D547" s="148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272"/>
      <c r="R547" s="153"/>
      <c r="S547" s="272"/>
      <c r="T547" s="272"/>
      <c r="U547" s="272"/>
      <c r="V547" s="272"/>
      <c r="W547" s="272"/>
      <c r="X547" s="272"/>
      <c r="Y547" s="272"/>
      <c r="Z547" s="272"/>
      <c r="AA547" s="272"/>
      <c r="AB547" s="272"/>
      <c r="AC547" s="272"/>
      <c r="AD547" s="272"/>
      <c r="AE547" s="272"/>
      <c r="AF547" s="272"/>
      <c r="AG547" s="272"/>
      <c r="AH547" s="272"/>
      <c r="AI547" s="272"/>
      <c r="AJ547" s="272"/>
    </row>
    <row r="548" ht="18.0" customHeight="1">
      <c r="A548" s="14"/>
      <c r="B548" s="14"/>
      <c r="C548" s="14"/>
      <c r="D548" s="148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272"/>
      <c r="R548" s="153"/>
      <c r="S548" s="272"/>
      <c r="T548" s="272"/>
      <c r="U548" s="272"/>
      <c r="V548" s="272"/>
      <c r="W548" s="272"/>
      <c r="X548" s="272"/>
      <c r="Y548" s="272"/>
      <c r="Z548" s="272"/>
      <c r="AA548" s="272"/>
      <c r="AB548" s="272"/>
      <c r="AC548" s="272"/>
      <c r="AD548" s="272"/>
      <c r="AE548" s="272"/>
      <c r="AF548" s="272"/>
      <c r="AG548" s="272"/>
      <c r="AH548" s="272"/>
      <c r="AI548" s="272"/>
      <c r="AJ548" s="272"/>
    </row>
    <row r="549" ht="18.0" customHeight="1">
      <c r="A549" s="14"/>
      <c r="B549" s="14"/>
      <c r="C549" s="14"/>
      <c r="D549" s="148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272"/>
      <c r="R549" s="153"/>
      <c r="S549" s="272"/>
      <c r="T549" s="272"/>
      <c r="U549" s="272"/>
      <c r="V549" s="272"/>
      <c r="W549" s="272"/>
      <c r="X549" s="272"/>
      <c r="Y549" s="272"/>
      <c r="Z549" s="272"/>
      <c r="AA549" s="272"/>
      <c r="AB549" s="272"/>
      <c r="AC549" s="272"/>
      <c r="AD549" s="272"/>
      <c r="AE549" s="272"/>
      <c r="AF549" s="272"/>
      <c r="AG549" s="272"/>
      <c r="AH549" s="272"/>
      <c r="AI549" s="272"/>
      <c r="AJ549" s="272"/>
    </row>
    <row r="550" ht="18.0" customHeight="1">
      <c r="A550" s="14"/>
      <c r="B550" s="14"/>
      <c r="C550" s="14"/>
      <c r="D550" s="148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272"/>
      <c r="R550" s="153"/>
      <c r="S550" s="272"/>
      <c r="T550" s="272"/>
      <c r="U550" s="272"/>
      <c r="V550" s="272"/>
      <c r="W550" s="272"/>
      <c r="X550" s="272"/>
      <c r="Y550" s="272"/>
      <c r="Z550" s="272"/>
      <c r="AA550" s="272"/>
      <c r="AB550" s="272"/>
      <c r="AC550" s="272"/>
      <c r="AD550" s="272"/>
      <c r="AE550" s="272"/>
      <c r="AF550" s="272"/>
      <c r="AG550" s="272"/>
      <c r="AH550" s="272"/>
      <c r="AI550" s="272"/>
      <c r="AJ550" s="272"/>
    </row>
    <row r="551" ht="18.0" customHeight="1">
      <c r="A551" s="14"/>
      <c r="B551" s="14"/>
      <c r="C551" s="14"/>
      <c r="D551" s="148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272"/>
      <c r="R551" s="153"/>
      <c r="S551" s="272"/>
      <c r="T551" s="272"/>
      <c r="U551" s="272"/>
      <c r="V551" s="272"/>
      <c r="W551" s="272"/>
      <c r="X551" s="272"/>
      <c r="Y551" s="272"/>
      <c r="Z551" s="272"/>
      <c r="AA551" s="272"/>
      <c r="AB551" s="272"/>
      <c r="AC551" s="272"/>
      <c r="AD551" s="272"/>
      <c r="AE551" s="272"/>
      <c r="AF551" s="272"/>
      <c r="AG551" s="272"/>
      <c r="AH551" s="272"/>
      <c r="AI551" s="272"/>
      <c r="AJ551" s="272"/>
    </row>
    <row r="552" ht="18.0" customHeight="1">
      <c r="A552" s="14"/>
      <c r="B552" s="14"/>
      <c r="C552" s="14"/>
      <c r="D552" s="148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272"/>
      <c r="R552" s="153"/>
      <c r="S552" s="272"/>
      <c r="T552" s="272"/>
      <c r="U552" s="272"/>
      <c r="V552" s="272"/>
      <c r="W552" s="272"/>
      <c r="X552" s="272"/>
      <c r="Y552" s="272"/>
      <c r="Z552" s="272"/>
      <c r="AA552" s="272"/>
      <c r="AB552" s="272"/>
      <c r="AC552" s="272"/>
      <c r="AD552" s="272"/>
      <c r="AE552" s="272"/>
      <c r="AF552" s="272"/>
      <c r="AG552" s="272"/>
      <c r="AH552" s="272"/>
      <c r="AI552" s="272"/>
      <c r="AJ552" s="272"/>
    </row>
    <row r="553" ht="18.0" customHeight="1">
      <c r="A553" s="14"/>
      <c r="B553" s="14"/>
      <c r="C553" s="14"/>
      <c r="D553" s="148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272"/>
      <c r="R553" s="153"/>
      <c r="S553" s="272"/>
      <c r="T553" s="272"/>
      <c r="U553" s="272"/>
      <c r="V553" s="272"/>
      <c r="W553" s="272"/>
      <c r="X553" s="272"/>
      <c r="Y553" s="272"/>
      <c r="Z553" s="272"/>
      <c r="AA553" s="272"/>
      <c r="AB553" s="272"/>
      <c r="AC553" s="272"/>
      <c r="AD553" s="272"/>
      <c r="AE553" s="272"/>
      <c r="AF553" s="272"/>
      <c r="AG553" s="272"/>
      <c r="AH553" s="272"/>
      <c r="AI553" s="272"/>
      <c r="AJ553" s="272"/>
    </row>
    <row r="554" ht="18.0" customHeight="1">
      <c r="A554" s="14"/>
      <c r="B554" s="14"/>
      <c r="C554" s="14"/>
      <c r="D554" s="148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272"/>
      <c r="R554" s="153"/>
      <c r="S554" s="272"/>
      <c r="T554" s="272"/>
      <c r="U554" s="272"/>
      <c r="V554" s="272"/>
      <c r="W554" s="272"/>
      <c r="X554" s="272"/>
      <c r="Y554" s="272"/>
      <c r="Z554" s="272"/>
      <c r="AA554" s="272"/>
      <c r="AB554" s="272"/>
      <c r="AC554" s="272"/>
      <c r="AD554" s="272"/>
      <c r="AE554" s="272"/>
      <c r="AF554" s="272"/>
      <c r="AG554" s="272"/>
      <c r="AH554" s="272"/>
      <c r="AI554" s="272"/>
      <c r="AJ554" s="272"/>
    </row>
    <row r="555" ht="18.0" customHeight="1">
      <c r="A555" s="14"/>
      <c r="B555" s="14"/>
      <c r="C555" s="14"/>
      <c r="D555" s="148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272"/>
      <c r="R555" s="153"/>
      <c r="S555" s="272"/>
      <c r="T555" s="272"/>
      <c r="U555" s="272"/>
      <c r="V555" s="272"/>
      <c r="W555" s="272"/>
      <c r="X555" s="272"/>
      <c r="Y555" s="272"/>
      <c r="Z555" s="272"/>
      <c r="AA555" s="272"/>
      <c r="AB555" s="272"/>
      <c r="AC555" s="272"/>
      <c r="AD555" s="272"/>
      <c r="AE555" s="272"/>
      <c r="AF555" s="272"/>
      <c r="AG555" s="272"/>
      <c r="AH555" s="272"/>
      <c r="AI555" s="272"/>
      <c r="AJ555" s="272"/>
    </row>
    <row r="556" ht="18.0" customHeight="1">
      <c r="A556" s="14"/>
      <c r="B556" s="14"/>
      <c r="C556" s="14"/>
      <c r="D556" s="148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272"/>
      <c r="R556" s="153"/>
      <c r="S556" s="272"/>
      <c r="T556" s="272"/>
      <c r="U556" s="272"/>
      <c r="V556" s="272"/>
      <c r="W556" s="272"/>
      <c r="X556" s="272"/>
      <c r="Y556" s="272"/>
      <c r="Z556" s="272"/>
      <c r="AA556" s="272"/>
      <c r="AB556" s="272"/>
      <c r="AC556" s="272"/>
      <c r="AD556" s="272"/>
      <c r="AE556" s="272"/>
      <c r="AF556" s="272"/>
      <c r="AG556" s="272"/>
      <c r="AH556" s="272"/>
      <c r="AI556" s="272"/>
      <c r="AJ556" s="272"/>
    </row>
    <row r="557" ht="18.0" customHeight="1">
      <c r="A557" s="14"/>
      <c r="B557" s="14"/>
      <c r="C557" s="14"/>
      <c r="D557" s="148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272"/>
      <c r="R557" s="153"/>
      <c r="S557" s="272"/>
      <c r="T557" s="272"/>
      <c r="U557" s="272"/>
      <c r="V557" s="272"/>
      <c r="W557" s="272"/>
      <c r="X557" s="272"/>
      <c r="Y557" s="272"/>
      <c r="Z557" s="272"/>
      <c r="AA557" s="272"/>
      <c r="AB557" s="272"/>
      <c r="AC557" s="272"/>
      <c r="AD557" s="272"/>
      <c r="AE557" s="272"/>
      <c r="AF557" s="272"/>
      <c r="AG557" s="272"/>
      <c r="AH557" s="272"/>
      <c r="AI557" s="272"/>
      <c r="AJ557" s="272"/>
    </row>
    <row r="558" ht="18.0" customHeight="1">
      <c r="A558" s="14"/>
      <c r="B558" s="14"/>
      <c r="C558" s="14"/>
      <c r="D558" s="148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272"/>
      <c r="R558" s="153"/>
      <c r="S558" s="272"/>
      <c r="T558" s="272"/>
      <c r="U558" s="272"/>
      <c r="V558" s="272"/>
      <c r="W558" s="272"/>
      <c r="X558" s="272"/>
      <c r="Y558" s="272"/>
      <c r="Z558" s="272"/>
      <c r="AA558" s="272"/>
      <c r="AB558" s="272"/>
      <c r="AC558" s="272"/>
      <c r="AD558" s="272"/>
      <c r="AE558" s="272"/>
      <c r="AF558" s="272"/>
      <c r="AG558" s="272"/>
      <c r="AH558" s="272"/>
      <c r="AI558" s="272"/>
      <c r="AJ558" s="272"/>
    </row>
    <row r="559" ht="18.0" customHeight="1">
      <c r="A559" s="14"/>
      <c r="B559" s="14"/>
      <c r="C559" s="14"/>
      <c r="D559" s="148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272"/>
      <c r="R559" s="153"/>
      <c r="S559" s="272"/>
      <c r="T559" s="272"/>
      <c r="U559" s="272"/>
      <c r="V559" s="272"/>
      <c r="W559" s="272"/>
      <c r="X559" s="272"/>
      <c r="Y559" s="272"/>
      <c r="Z559" s="272"/>
      <c r="AA559" s="272"/>
      <c r="AB559" s="272"/>
      <c r="AC559" s="272"/>
      <c r="AD559" s="272"/>
      <c r="AE559" s="272"/>
      <c r="AF559" s="272"/>
      <c r="AG559" s="272"/>
      <c r="AH559" s="272"/>
      <c r="AI559" s="272"/>
      <c r="AJ559" s="272"/>
    </row>
    <row r="560" ht="18.0" customHeight="1">
      <c r="A560" s="14"/>
      <c r="B560" s="14"/>
      <c r="C560" s="14"/>
      <c r="D560" s="148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272"/>
      <c r="R560" s="153"/>
      <c r="S560" s="272"/>
      <c r="T560" s="272"/>
      <c r="U560" s="272"/>
      <c r="V560" s="272"/>
      <c r="W560" s="272"/>
      <c r="X560" s="272"/>
      <c r="Y560" s="272"/>
      <c r="Z560" s="272"/>
      <c r="AA560" s="272"/>
      <c r="AB560" s="272"/>
      <c r="AC560" s="272"/>
      <c r="AD560" s="272"/>
      <c r="AE560" s="272"/>
      <c r="AF560" s="272"/>
      <c r="AG560" s="272"/>
      <c r="AH560" s="272"/>
      <c r="AI560" s="272"/>
      <c r="AJ560" s="272"/>
    </row>
    <row r="561" ht="18.0" customHeight="1">
      <c r="A561" s="14"/>
      <c r="B561" s="14"/>
      <c r="C561" s="14"/>
      <c r="D561" s="148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272"/>
      <c r="R561" s="153"/>
      <c r="S561" s="272"/>
      <c r="T561" s="272"/>
      <c r="U561" s="272"/>
      <c r="V561" s="272"/>
      <c r="W561" s="272"/>
      <c r="X561" s="272"/>
      <c r="Y561" s="272"/>
      <c r="Z561" s="272"/>
      <c r="AA561" s="272"/>
      <c r="AB561" s="272"/>
      <c r="AC561" s="272"/>
      <c r="AD561" s="272"/>
      <c r="AE561" s="272"/>
      <c r="AF561" s="272"/>
      <c r="AG561" s="272"/>
      <c r="AH561" s="272"/>
      <c r="AI561" s="272"/>
      <c r="AJ561" s="272"/>
    </row>
    <row r="562" ht="18.0" customHeight="1">
      <c r="A562" s="14"/>
      <c r="B562" s="14"/>
      <c r="C562" s="14"/>
      <c r="D562" s="148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272"/>
      <c r="R562" s="153"/>
      <c r="S562" s="272"/>
      <c r="T562" s="272"/>
      <c r="U562" s="272"/>
      <c r="V562" s="272"/>
      <c r="W562" s="272"/>
      <c r="X562" s="272"/>
      <c r="Y562" s="272"/>
      <c r="Z562" s="272"/>
      <c r="AA562" s="272"/>
      <c r="AB562" s="272"/>
      <c r="AC562" s="272"/>
      <c r="AD562" s="272"/>
      <c r="AE562" s="272"/>
      <c r="AF562" s="272"/>
      <c r="AG562" s="272"/>
      <c r="AH562" s="272"/>
      <c r="AI562" s="272"/>
      <c r="AJ562" s="272"/>
    </row>
    <row r="563" ht="18.0" customHeight="1">
      <c r="A563" s="14"/>
      <c r="B563" s="14"/>
      <c r="C563" s="14"/>
      <c r="D563" s="148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272"/>
      <c r="R563" s="153"/>
      <c r="S563" s="272"/>
      <c r="T563" s="272"/>
      <c r="U563" s="272"/>
      <c r="V563" s="272"/>
      <c r="W563" s="272"/>
      <c r="X563" s="272"/>
      <c r="Y563" s="272"/>
      <c r="Z563" s="272"/>
      <c r="AA563" s="272"/>
      <c r="AB563" s="272"/>
      <c r="AC563" s="272"/>
      <c r="AD563" s="272"/>
      <c r="AE563" s="272"/>
      <c r="AF563" s="272"/>
      <c r="AG563" s="272"/>
      <c r="AH563" s="272"/>
      <c r="AI563" s="272"/>
      <c r="AJ563" s="272"/>
    </row>
    <row r="564" ht="18.0" customHeight="1">
      <c r="A564" s="14"/>
      <c r="B564" s="14"/>
      <c r="C564" s="14"/>
      <c r="D564" s="148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272"/>
      <c r="R564" s="153"/>
      <c r="S564" s="272"/>
      <c r="T564" s="272"/>
      <c r="U564" s="272"/>
      <c r="V564" s="272"/>
      <c r="W564" s="272"/>
      <c r="X564" s="272"/>
      <c r="Y564" s="272"/>
      <c r="Z564" s="272"/>
      <c r="AA564" s="272"/>
      <c r="AB564" s="272"/>
      <c r="AC564" s="272"/>
      <c r="AD564" s="272"/>
      <c r="AE564" s="272"/>
      <c r="AF564" s="272"/>
      <c r="AG564" s="272"/>
      <c r="AH564" s="272"/>
      <c r="AI564" s="272"/>
      <c r="AJ564" s="272"/>
    </row>
    <row r="565" ht="18.0" customHeight="1">
      <c r="A565" s="14"/>
      <c r="B565" s="14"/>
      <c r="C565" s="14"/>
      <c r="D565" s="148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272"/>
      <c r="R565" s="153"/>
      <c r="S565" s="272"/>
      <c r="T565" s="272"/>
      <c r="U565" s="272"/>
      <c r="V565" s="272"/>
      <c r="W565" s="272"/>
      <c r="X565" s="272"/>
      <c r="Y565" s="272"/>
      <c r="Z565" s="272"/>
      <c r="AA565" s="272"/>
      <c r="AB565" s="272"/>
      <c r="AC565" s="272"/>
      <c r="AD565" s="272"/>
      <c r="AE565" s="272"/>
      <c r="AF565" s="272"/>
      <c r="AG565" s="272"/>
      <c r="AH565" s="272"/>
      <c r="AI565" s="272"/>
      <c r="AJ565" s="272"/>
    </row>
    <row r="566" ht="18.0" customHeight="1">
      <c r="A566" s="14"/>
      <c r="B566" s="14"/>
      <c r="C566" s="14"/>
      <c r="D566" s="148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272"/>
      <c r="R566" s="153"/>
      <c r="S566" s="272"/>
      <c r="T566" s="272"/>
      <c r="U566" s="272"/>
      <c r="V566" s="272"/>
      <c r="W566" s="272"/>
      <c r="X566" s="272"/>
      <c r="Y566" s="272"/>
      <c r="Z566" s="272"/>
      <c r="AA566" s="272"/>
      <c r="AB566" s="272"/>
      <c r="AC566" s="272"/>
      <c r="AD566" s="272"/>
      <c r="AE566" s="272"/>
      <c r="AF566" s="272"/>
      <c r="AG566" s="272"/>
      <c r="AH566" s="272"/>
      <c r="AI566" s="272"/>
      <c r="AJ566" s="272"/>
    </row>
    <row r="567" ht="18.0" customHeight="1">
      <c r="A567" s="14"/>
      <c r="B567" s="14"/>
      <c r="C567" s="14"/>
      <c r="D567" s="148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272"/>
      <c r="R567" s="153"/>
      <c r="S567" s="272"/>
      <c r="T567" s="272"/>
      <c r="U567" s="272"/>
      <c r="V567" s="272"/>
      <c r="W567" s="272"/>
      <c r="X567" s="272"/>
      <c r="Y567" s="272"/>
      <c r="Z567" s="272"/>
      <c r="AA567" s="272"/>
      <c r="AB567" s="272"/>
      <c r="AC567" s="272"/>
      <c r="AD567" s="272"/>
      <c r="AE567" s="272"/>
      <c r="AF567" s="272"/>
      <c r="AG567" s="272"/>
      <c r="AH567" s="272"/>
      <c r="AI567" s="272"/>
      <c r="AJ567" s="272"/>
    </row>
    <row r="568" ht="18.0" customHeight="1">
      <c r="A568" s="14"/>
      <c r="B568" s="14"/>
      <c r="C568" s="14"/>
      <c r="D568" s="148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272"/>
      <c r="R568" s="153"/>
      <c r="S568" s="272"/>
      <c r="T568" s="272"/>
      <c r="U568" s="272"/>
      <c r="V568" s="272"/>
      <c r="W568" s="272"/>
      <c r="X568" s="272"/>
      <c r="Y568" s="272"/>
      <c r="Z568" s="272"/>
      <c r="AA568" s="272"/>
      <c r="AB568" s="272"/>
      <c r="AC568" s="272"/>
      <c r="AD568" s="272"/>
      <c r="AE568" s="272"/>
      <c r="AF568" s="272"/>
      <c r="AG568" s="272"/>
      <c r="AH568" s="272"/>
      <c r="AI568" s="272"/>
      <c r="AJ568" s="272"/>
    </row>
    <row r="569" ht="18.0" customHeight="1">
      <c r="A569" s="14"/>
      <c r="B569" s="14"/>
      <c r="C569" s="14"/>
      <c r="D569" s="148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272"/>
      <c r="R569" s="153"/>
      <c r="S569" s="272"/>
      <c r="T569" s="272"/>
      <c r="U569" s="272"/>
      <c r="V569" s="272"/>
      <c r="W569" s="272"/>
      <c r="X569" s="272"/>
      <c r="Y569" s="272"/>
      <c r="Z569" s="272"/>
      <c r="AA569" s="272"/>
      <c r="AB569" s="272"/>
      <c r="AC569" s="272"/>
      <c r="AD569" s="272"/>
      <c r="AE569" s="272"/>
      <c r="AF569" s="272"/>
      <c r="AG569" s="272"/>
      <c r="AH569" s="272"/>
      <c r="AI569" s="272"/>
      <c r="AJ569" s="272"/>
    </row>
    <row r="570" ht="18.0" customHeight="1">
      <c r="A570" s="14"/>
      <c r="B570" s="14"/>
      <c r="C570" s="14"/>
      <c r="D570" s="148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272"/>
      <c r="R570" s="153"/>
      <c r="S570" s="272"/>
      <c r="T570" s="272"/>
      <c r="U570" s="272"/>
      <c r="V570" s="272"/>
      <c r="W570" s="272"/>
      <c r="X570" s="272"/>
      <c r="Y570" s="272"/>
      <c r="Z570" s="272"/>
      <c r="AA570" s="272"/>
      <c r="AB570" s="272"/>
      <c r="AC570" s="272"/>
      <c r="AD570" s="272"/>
      <c r="AE570" s="272"/>
      <c r="AF570" s="272"/>
      <c r="AG570" s="272"/>
      <c r="AH570" s="272"/>
      <c r="AI570" s="272"/>
      <c r="AJ570" s="272"/>
    </row>
    <row r="571" ht="18.0" customHeight="1">
      <c r="A571" s="14"/>
      <c r="B571" s="14"/>
      <c r="C571" s="14"/>
      <c r="D571" s="148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272"/>
      <c r="R571" s="153"/>
      <c r="S571" s="272"/>
      <c r="T571" s="272"/>
      <c r="U571" s="272"/>
      <c r="V571" s="272"/>
      <c r="W571" s="272"/>
      <c r="X571" s="272"/>
      <c r="Y571" s="272"/>
      <c r="Z571" s="272"/>
      <c r="AA571" s="272"/>
      <c r="AB571" s="272"/>
      <c r="AC571" s="272"/>
      <c r="AD571" s="272"/>
      <c r="AE571" s="272"/>
      <c r="AF571" s="272"/>
      <c r="AG571" s="272"/>
      <c r="AH571" s="272"/>
      <c r="AI571" s="272"/>
      <c r="AJ571" s="272"/>
    </row>
    <row r="572" ht="18.0" customHeight="1">
      <c r="A572" s="14"/>
      <c r="B572" s="14"/>
      <c r="C572" s="14"/>
      <c r="D572" s="148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272"/>
      <c r="R572" s="153"/>
      <c r="S572" s="272"/>
      <c r="T572" s="272"/>
      <c r="U572" s="272"/>
      <c r="V572" s="272"/>
      <c r="W572" s="272"/>
      <c r="X572" s="272"/>
      <c r="Y572" s="272"/>
      <c r="Z572" s="272"/>
      <c r="AA572" s="272"/>
      <c r="AB572" s="272"/>
      <c r="AC572" s="272"/>
      <c r="AD572" s="272"/>
      <c r="AE572" s="272"/>
      <c r="AF572" s="272"/>
      <c r="AG572" s="272"/>
      <c r="AH572" s="272"/>
      <c r="AI572" s="272"/>
      <c r="AJ572" s="272"/>
    </row>
    <row r="573" ht="18.0" customHeight="1">
      <c r="A573" s="14"/>
      <c r="B573" s="14"/>
      <c r="C573" s="14"/>
      <c r="D573" s="148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272"/>
      <c r="R573" s="153"/>
      <c r="S573" s="272"/>
      <c r="T573" s="272"/>
      <c r="U573" s="272"/>
      <c r="V573" s="272"/>
      <c r="W573" s="272"/>
      <c r="X573" s="272"/>
      <c r="Y573" s="272"/>
      <c r="Z573" s="272"/>
      <c r="AA573" s="272"/>
      <c r="AB573" s="272"/>
      <c r="AC573" s="272"/>
      <c r="AD573" s="272"/>
      <c r="AE573" s="272"/>
      <c r="AF573" s="272"/>
      <c r="AG573" s="272"/>
      <c r="AH573" s="272"/>
      <c r="AI573" s="272"/>
      <c r="AJ573" s="272"/>
    </row>
    <row r="574" ht="18.0" customHeight="1">
      <c r="A574" s="14"/>
      <c r="B574" s="14"/>
      <c r="C574" s="14"/>
      <c r="D574" s="148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272"/>
      <c r="R574" s="153"/>
      <c r="S574" s="272"/>
      <c r="T574" s="272"/>
      <c r="U574" s="272"/>
      <c r="V574" s="272"/>
      <c r="W574" s="272"/>
      <c r="X574" s="272"/>
      <c r="Y574" s="272"/>
      <c r="Z574" s="272"/>
      <c r="AA574" s="272"/>
      <c r="AB574" s="272"/>
      <c r="AC574" s="272"/>
      <c r="AD574" s="272"/>
      <c r="AE574" s="272"/>
      <c r="AF574" s="272"/>
      <c r="AG574" s="272"/>
      <c r="AH574" s="272"/>
      <c r="AI574" s="272"/>
      <c r="AJ574" s="272"/>
    </row>
    <row r="575" ht="18.0" customHeight="1">
      <c r="A575" s="14"/>
      <c r="B575" s="14"/>
      <c r="C575" s="14"/>
      <c r="D575" s="148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272"/>
      <c r="R575" s="153"/>
      <c r="S575" s="272"/>
      <c r="T575" s="272"/>
      <c r="U575" s="272"/>
      <c r="V575" s="272"/>
      <c r="W575" s="272"/>
      <c r="X575" s="272"/>
      <c r="Y575" s="272"/>
      <c r="Z575" s="272"/>
      <c r="AA575" s="272"/>
      <c r="AB575" s="272"/>
      <c r="AC575" s="272"/>
      <c r="AD575" s="272"/>
      <c r="AE575" s="272"/>
      <c r="AF575" s="272"/>
      <c r="AG575" s="272"/>
      <c r="AH575" s="272"/>
      <c r="AI575" s="272"/>
      <c r="AJ575" s="272"/>
    </row>
    <row r="576" ht="18.0" customHeight="1">
      <c r="A576" s="14"/>
      <c r="B576" s="14"/>
      <c r="C576" s="14"/>
      <c r="D576" s="148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272"/>
      <c r="R576" s="153"/>
      <c r="S576" s="272"/>
      <c r="T576" s="272"/>
      <c r="U576" s="272"/>
      <c r="V576" s="272"/>
      <c r="W576" s="272"/>
      <c r="X576" s="272"/>
      <c r="Y576" s="272"/>
      <c r="Z576" s="272"/>
      <c r="AA576" s="272"/>
      <c r="AB576" s="272"/>
      <c r="AC576" s="272"/>
      <c r="AD576" s="272"/>
      <c r="AE576" s="272"/>
      <c r="AF576" s="272"/>
      <c r="AG576" s="272"/>
      <c r="AH576" s="272"/>
      <c r="AI576" s="272"/>
      <c r="AJ576" s="272"/>
    </row>
    <row r="577" ht="18.0" customHeight="1">
      <c r="A577" s="14"/>
      <c r="B577" s="14"/>
      <c r="C577" s="14"/>
      <c r="D577" s="148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272"/>
      <c r="R577" s="153"/>
      <c r="S577" s="272"/>
      <c r="T577" s="272"/>
      <c r="U577" s="272"/>
      <c r="V577" s="272"/>
      <c r="W577" s="272"/>
      <c r="X577" s="272"/>
      <c r="Y577" s="272"/>
      <c r="Z577" s="272"/>
      <c r="AA577" s="272"/>
      <c r="AB577" s="272"/>
      <c r="AC577" s="272"/>
      <c r="AD577" s="272"/>
      <c r="AE577" s="272"/>
      <c r="AF577" s="272"/>
      <c r="AG577" s="272"/>
      <c r="AH577" s="272"/>
      <c r="AI577" s="272"/>
      <c r="AJ577" s="272"/>
    </row>
    <row r="578" ht="18.0" customHeight="1">
      <c r="A578" s="14"/>
      <c r="B578" s="14"/>
      <c r="C578" s="14"/>
      <c r="D578" s="148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272"/>
      <c r="R578" s="153"/>
      <c r="S578" s="272"/>
      <c r="T578" s="272"/>
      <c r="U578" s="272"/>
      <c r="V578" s="272"/>
      <c r="W578" s="272"/>
      <c r="X578" s="272"/>
      <c r="Y578" s="272"/>
      <c r="Z578" s="272"/>
      <c r="AA578" s="272"/>
      <c r="AB578" s="272"/>
      <c r="AC578" s="272"/>
      <c r="AD578" s="272"/>
      <c r="AE578" s="272"/>
      <c r="AF578" s="272"/>
      <c r="AG578" s="272"/>
      <c r="AH578" s="272"/>
      <c r="AI578" s="272"/>
      <c r="AJ578" s="272"/>
    </row>
    <row r="579" ht="18.0" customHeight="1">
      <c r="A579" s="14"/>
      <c r="B579" s="14"/>
      <c r="C579" s="14"/>
      <c r="D579" s="148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272"/>
      <c r="R579" s="153"/>
      <c r="S579" s="272"/>
      <c r="T579" s="272"/>
      <c r="U579" s="272"/>
      <c r="V579" s="272"/>
      <c r="W579" s="272"/>
      <c r="X579" s="272"/>
      <c r="Y579" s="272"/>
      <c r="Z579" s="272"/>
      <c r="AA579" s="272"/>
      <c r="AB579" s="272"/>
      <c r="AC579" s="272"/>
      <c r="AD579" s="272"/>
      <c r="AE579" s="272"/>
      <c r="AF579" s="272"/>
      <c r="AG579" s="272"/>
      <c r="AH579" s="272"/>
      <c r="AI579" s="272"/>
      <c r="AJ579" s="272"/>
    </row>
    <row r="580" ht="18.0" customHeight="1">
      <c r="A580" s="14"/>
      <c r="B580" s="14"/>
      <c r="C580" s="14"/>
      <c r="D580" s="148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272"/>
      <c r="R580" s="153"/>
      <c r="S580" s="272"/>
      <c r="T580" s="272"/>
      <c r="U580" s="272"/>
      <c r="V580" s="272"/>
      <c r="W580" s="272"/>
      <c r="X580" s="272"/>
      <c r="Y580" s="272"/>
      <c r="Z580" s="272"/>
      <c r="AA580" s="272"/>
      <c r="AB580" s="272"/>
      <c r="AC580" s="272"/>
      <c r="AD580" s="272"/>
      <c r="AE580" s="272"/>
      <c r="AF580" s="272"/>
      <c r="AG580" s="272"/>
      <c r="AH580" s="272"/>
      <c r="AI580" s="272"/>
      <c r="AJ580" s="272"/>
    </row>
    <row r="581" ht="18.0" customHeight="1">
      <c r="A581" s="14"/>
      <c r="B581" s="14"/>
      <c r="C581" s="14"/>
      <c r="D581" s="148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272"/>
      <c r="R581" s="153"/>
      <c r="S581" s="272"/>
      <c r="T581" s="272"/>
      <c r="U581" s="272"/>
      <c r="V581" s="272"/>
      <c r="W581" s="272"/>
      <c r="X581" s="272"/>
      <c r="Y581" s="272"/>
      <c r="Z581" s="272"/>
      <c r="AA581" s="272"/>
      <c r="AB581" s="272"/>
      <c r="AC581" s="272"/>
      <c r="AD581" s="272"/>
      <c r="AE581" s="272"/>
      <c r="AF581" s="272"/>
      <c r="AG581" s="272"/>
      <c r="AH581" s="272"/>
      <c r="AI581" s="272"/>
      <c r="AJ581" s="272"/>
    </row>
    <row r="582" ht="18.0" customHeight="1">
      <c r="A582" s="14"/>
      <c r="B582" s="14"/>
      <c r="C582" s="14"/>
      <c r="D582" s="148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272"/>
      <c r="R582" s="153"/>
      <c r="S582" s="272"/>
      <c r="T582" s="272"/>
      <c r="U582" s="272"/>
      <c r="V582" s="272"/>
      <c r="W582" s="272"/>
      <c r="X582" s="272"/>
      <c r="Y582" s="272"/>
      <c r="Z582" s="272"/>
      <c r="AA582" s="272"/>
      <c r="AB582" s="272"/>
      <c r="AC582" s="272"/>
      <c r="AD582" s="272"/>
      <c r="AE582" s="272"/>
      <c r="AF582" s="272"/>
      <c r="AG582" s="272"/>
      <c r="AH582" s="272"/>
      <c r="AI582" s="272"/>
      <c r="AJ582" s="272"/>
    </row>
    <row r="583" ht="18.0" customHeight="1">
      <c r="A583" s="14"/>
      <c r="B583" s="14"/>
      <c r="C583" s="14"/>
      <c r="D583" s="148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272"/>
      <c r="R583" s="153"/>
      <c r="S583" s="272"/>
      <c r="T583" s="272"/>
      <c r="U583" s="272"/>
      <c r="V583" s="272"/>
      <c r="W583" s="272"/>
      <c r="X583" s="272"/>
      <c r="Y583" s="272"/>
      <c r="Z583" s="272"/>
      <c r="AA583" s="272"/>
      <c r="AB583" s="272"/>
      <c r="AC583" s="272"/>
      <c r="AD583" s="272"/>
      <c r="AE583" s="272"/>
      <c r="AF583" s="272"/>
      <c r="AG583" s="272"/>
      <c r="AH583" s="272"/>
      <c r="AI583" s="272"/>
      <c r="AJ583" s="272"/>
    </row>
    <row r="584" ht="18.0" customHeight="1">
      <c r="A584" s="14"/>
      <c r="B584" s="14"/>
      <c r="C584" s="14"/>
      <c r="D584" s="148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272"/>
      <c r="R584" s="153"/>
      <c r="S584" s="272"/>
      <c r="T584" s="272"/>
      <c r="U584" s="272"/>
      <c r="V584" s="272"/>
      <c r="W584" s="272"/>
      <c r="X584" s="272"/>
      <c r="Y584" s="272"/>
      <c r="Z584" s="272"/>
      <c r="AA584" s="272"/>
      <c r="AB584" s="272"/>
      <c r="AC584" s="272"/>
      <c r="AD584" s="272"/>
      <c r="AE584" s="272"/>
      <c r="AF584" s="272"/>
      <c r="AG584" s="272"/>
      <c r="AH584" s="272"/>
      <c r="AI584" s="272"/>
      <c r="AJ584" s="272"/>
    </row>
    <row r="585" ht="18.0" customHeight="1">
      <c r="A585" s="14"/>
      <c r="B585" s="14"/>
      <c r="C585" s="14"/>
      <c r="D585" s="148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272"/>
      <c r="R585" s="153"/>
      <c r="S585" s="272"/>
      <c r="T585" s="272"/>
      <c r="U585" s="272"/>
      <c r="V585" s="272"/>
      <c r="W585" s="272"/>
      <c r="X585" s="272"/>
      <c r="Y585" s="272"/>
      <c r="Z585" s="272"/>
      <c r="AA585" s="272"/>
      <c r="AB585" s="272"/>
      <c r="AC585" s="272"/>
      <c r="AD585" s="272"/>
      <c r="AE585" s="272"/>
      <c r="AF585" s="272"/>
      <c r="AG585" s="272"/>
      <c r="AH585" s="272"/>
      <c r="AI585" s="272"/>
      <c r="AJ585" s="272"/>
    </row>
    <row r="586" ht="18.0" customHeight="1">
      <c r="A586" s="14"/>
      <c r="B586" s="14"/>
      <c r="C586" s="14"/>
      <c r="D586" s="148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272"/>
      <c r="R586" s="153"/>
      <c r="S586" s="272"/>
      <c r="T586" s="272"/>
      <c r="U586" s="272"/>
      <c r="V586" s="272"/>
      <c r="W586" s="272"/>
      <c r="X586" s="272"/>
      <c r="Y586" s="272"/>
      <c r="Z586" s="272"/>
      <c r="AA586" s="272"/>
      <c r="AB586" s="272"/>
      <c r="AC586" s="272"/>
      <c r="AD586" s="272"/>
      <c r="AE586" s="272"/>
      <c r="AF586" s="272"/>
      <c r="AG586" s="272"/>
      <c r="AH586" s="272"/>
      <c r="AI586" s="272"/>
      <c r="AJ586" s="272"/>
    </row>
    <row r="587" ht="18.0" customHeight="1">
      <c r="A587" s="14"/>
      <c r="B587" s="14"/>
      <c r="C587" s="14"/>
      <c r="D587" s="148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272"/>
      <c r="R587" s="153"/>
      <c r="S587" s="272"/>
      <c r="T587" s="272"/>
      <c r="U587" s="272"/>
      <c r="V587" s="272"/>
      <c r="W587" s="272"/>
      <c r="X587" s="272"/>
      <c r="Y587" s="272"/>
      <c r="Z587" s="272"/>
      <c r="AA587" s="272"/>
      <c r="AB587" s="272"/>
      <c r="AC587" s="272"/>
      <c r="AD587" s="272"/>
      <c r="AE587" s="272"/>
      <c r="AF587" s="272"/>
      <c r="AG587" s="272"/>
      <c r="AH587" s="272"/>
      <c r="AI587" s="272"/>
      <c r="AJ587" s="272"/>
    </row>
    <row r="588" ht="18.0" customHeight="1">
      <c r="A588" s="14"/>
      <c r="B588" s="14"/>
      <c r="C588" s="14"/>
      <c r="D588" s="148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272"/>
      <c r="R588" s="153"/>
      <c r="S588" s="272"/>
      <c r="T588" s="272"/>
      <c r="U588" s="272"/>
      <c r="V588" s="272"/>
      <c r="W588" s="272"/>
      <c r="X588" s="272"/>
      <c r="Y588" s="272"/>
      <c r="Z588" s="272"/>
      <c r="AA588" s="272"/>
      <c r="AB588" s="272"/>
      <c r="AC588" s="272"/>
      <c r="AD588" s="272"/>
      <c r="AE588" s="272"/>
      <c r="AF588" s="272"/>
      <c r="AG588" s="272"/>
      <c r="AH588" s="272"/>
      <c r="AI588" s="272"/>
      <c r="AJ588" s="272"/>
    </row>
    <row r="589" ht="18.0" customHeight="1">
      <c r="A589" s="14"/>
      <c r="B589" s="14"/>
      <c r="C589" s="14"/>
      <c r="D589" s="148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272"/>
      <c r="R589" s="153"/>
      <c r="S589" s="272"/>
      <c r="T589" s="272"/>
      <c r="U589" s="272"/>
      <c r="V589" s="272"/>
      <c r="W589" s="272"/>
      <c r="X589" s="272"/>
      <c r="Y589" s="272"/>
      <c r="Z589" s="272"/>
      <c r="AA589" s="272"/>
      <c r="AB589" s="272"/>
      <c r="AC589" s="272"/>
      <c r="AD589" s="272"/>
      <c r="AE589" s="272"/>
      <c r="AF589" s="272"/>
      <c r="AG589" s="272"/>
      <c r="AH589" s="272"/>
      <c r="AI589" s="272"/>
      <c r="AJ589" s="272"/>
    </row>
    <row r="590" ht="18.0" customHeight="1">
      <c r="A590" s="14"/>
      <c r="B590" s="14"/>
      <c r="C590" s="14"/>
      <c r="D590" s="148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272"/>
      <c r="R590" s="153"/>
      <c r="S590" s="272"/>
      <c r="T590" s="272"/>
      <c r="U590" s="272"/>
      <c r="V590" s="272"/>
      <c r="W590" s="272"/>
      <c r="X590" s="272"/>
      <c r="Y590" s="272"/>
      <c r="Z590" s="272"/>
      <c r="AA590" s="272"/>
      <c r="AB590" s="272"/>
      <c r="AC590" s="272"/>
      <c r="AD590" s="272"/>
      <c r="AE590" s="272"/>
      <c r="AF590" s="272"/>
      <c r="AG590" s="272"/>
      <c r="AH590" s="272"/>
      <c r="AI590" s="272"/>
      <c r="AJ590" s="272"/>
    </row>
    <row r="591" ht="18.0" customHeight="1">
      <c r="A591" s="14"/>
      <c r="B591" s="14"/>
      <c r="C591" s="14"/>
      <c r="D591" s="148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272"/>
      <c r="R591" s="153"/>
      <c r="S591" s="272"/>
      <c r="T591" s="272"/>
      <c r="U591" s="272"/>
      <c r="V591" s="272"/>
      <c r="W591" s="272"/>
      <c r="X591" s="272"/>
      <c r="Y591" s="272"/>
      <c r="Z591" s="272"/>
      <c r="AA591" s="272"/>
      <c r="AB591" s="272"/>
      <c r="AC591" s="272"/>
      <c r="AD591" s="272"/>
      <c r="AE591" s="272"/>
      <c r="AF591" s="272"/>
      <c r="AG591" s="272"/>
      <c r="AH591" s="272"/>
      <c r="AI591" s="272"/>
      <c r="AJ591" s="272"/>
    </row>
    <row r="592" ht="18.0" customHeight="1">
      <c r="A592" s="14"/>
      <c r="B592" s="14"/>
      <c r="C592" s="14"/>
      <c r="D592" s="148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272"/>
      <c r="R592" s="153"/>
      <c r="S592" s="272"/>
      <c r="T592" s="272"/>
      <c r="U592" s="272"/>
      <c r="V592" s="272"/>
      <c r="W592" s="272"/>
      <c r="X592" s="272"/>
      <c r="Y592" s="272"/>
      <c r="Z592" s="272"/>
      <c r="AA592" s="272"/>
      <c r="AB592" s="272"/>
      <c r="AC592" s="272"/>
      <c r="AD592" s="272"/>
      <c r="AE592" s="272"/>
      <c r="AF592" s="272"/>
      <c r="AG592" s="272"/>
      <c r="AH592" s="272"/>
      <c r="AI592" s="272"/>
      <c r="AJ592" s="272"/>
    </row>
    <row r="593" ht="18.0" customHeight="1">
      <c r="A593" s="14"/>
      <c r="B593" s="14"/>
      <c r="C593" s="14"/>
      <c r="D593" s="148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272"/>
      <c r="R593" s="153"/>
      <c r="S593" s="272"/>
      <c r="T593" s="272"/>
      <c r="U593" s="272"/>
      <c r="V593" s="272"/>
      <c r="W593" s="272"/>
      <c r="X593" s="272"/>
      <c r="Y593" s="272"/>
      <c r="Z593" s="272"/>
      <c r="AA593" s="272"/>
      <c r="AB593" s="272"/>
      <c r="AC593" s="272"/>
      <c r="AD593" s="272"/>
      <c r="AE593" s="272"/>
      <c r="AF593" s="272"/>
      <c r="AG593" s="272"/>
      <c r="AH593" s="272"/>
      <c r="AI593" s="272"/>
      <c r="AJ593" s="272"/>
    </row>
    <row r="594" ht="18.0" customHeight="1">
      <c r="A594" s="14"/>
      <c r="B594" s="14"/>
      <c r="C594" s="14"/>
      <c r="D594" s="148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272"/>
      <c r="R594" s="153"/>
      <c r="S594" s="272"/>
      <c r="T594" s="272"/>
      <c r="U594" s="272"/>
      <c r="V594" s="272"/>
      <c r="W594" s="272"/>
      <c r="X594" s="272"/>
      <c r="Y594" s="272"/>
      <c r="Z594" s="272"/>
      <c r="AA594" s="272"/>
      <c r="AB594" s="272"/>
      <c r="AC594" s="272"/>
      <c r="AD594" s="272"/>
      <c r="AE594" s="272"/>
      <c r="AF594" s="272"/>
      <c r="AG594" s="272"/>
      <c r="AH594" s="272"/>
      <c r="AI594" s="272"/>
      <c r="AJ594" s="272"/>
    </row>
    <row r="595" ht="18.0" customHeight="1">
      <c r="A595" s="14"/>
      <c r="B595" s="14"/>
      <c r="C595" s="14"/>
      <c r="D595" s="148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272"/>
      <c r="R595" s="153"/>
      <c r="S595" s="272"/>
      <c r="T595" s="272"/>
      <c r="U595" s="272"/>
      <c r="V595" s="272"/>
      <c r="W595" s="272"/>
      <c r="X595" s="272"/>
      <c r="Y595" s="272"/>
      <c r="Z595" s="272"/>
      <c r="AA595" s="272"/>
      <c r="AB595" s="272"/>
      <c r="AC595" s="272"/>
      <c r="AD595" s="272"/>
      <c r="AE595" s="272"/>
      <c r="AF595" s="272"/>
      <c r="AG595" s="272"/>
      <c r="AH595" s="272"/>
      <c r="AI595" s="272"/>
      <c r="AJ595" s="272"/>
    </row>
    <row r="596" ht="18.0" customHeight="1">
      <c r="A596" s="14"/>
      <c r="B596" s="14"/>
      <c r="C596" s="14"/>
      <c r="D596" s="148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272"/>
      <c r="R596" s="153"/>
      <c r="S596" s="272"/>
      <c r="T596" s="272"/>
      <c r="U596" s="272"/>
      <c r="V596" s="272"/>
      <c r="W596" s="272"/>
      <c r="X596" s="272"/>
      <c r="Y596" s="272"/>
      <c r="Z596" s="272"/>
      <c r="AA596" s="272"/>
      <c r="AB596" s="272"/>
      <c r="AC596" s="272"/>
      <c r="AD596" s="272"/>
      <c r="AE596" s="272"/>
      <c r="AF596" s="272"/>
      <c r="AG596" s="272"/>
      <c r="AH596" s="272"/>
      <c r="AI596" s="272"/>
      <c r="AJ596" s="272"/>
    </row>
    <row r="597" ht="18.0" customHeight="1">
      <c r="A597" s="14"/>
      <c r="B597" s="14"/>
      <c r="C597" s="14"/>
      <c r="D597" s="148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272"/>
      <c r="R597" s="153"/>
      <c r="S597" s="272"/>
      <c r="T597" s="272"/>
      <c r="U597" s="272"/>
      <c r="V597" s="272"/>
      <c r="W597" s="272"/>
      <c r="X597" s="272"/>
      <c r="Y597" s="272"/>
      <c r="Z597" s="272"/>
      <c r="AA597" s="272"/>
      <c r="AB597" s="272"/>
      <c r="AC597" s="272"/>
      <c r="AD597" s="272"/>
      <c r="AE597" s="272"/>
      <c r="AF597" s="272"/>
      <c r="AG597" s="272"/>
      <c r="AH597" s="272"/>
      <c r="AI597" s="272"/>
      <c r="AJ597" s="272"/>
    </row>
    <row r="598" ht="18.0" customHeight="1">
      <c r="A598" s="14"/>
      <c r="B598" s="14"/>
      <c r="C598" s="14"/>
      <c r="D598" s="148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272"/>
      <c r="R598" s="153"/>
      <c r="S598" s="272"/>
      <c r="T598" s="272"/>
      <c r="U598" s="272"/>
      <c r="V598" s="272"/>
      <c r="W598" s="272"/>
      <c r="X598" s="272"/>
      <c r="Y598" s="272"/>
      <c r="Z598" s="272"/>
      <c r="AA598" s="272"/>
      <c r="AB598" s="272"/>
      <c r="AC598" s="272"/>
      <c r="AD598" s="272"/>
      <c r="AE598" s="272"/>
      <c r="AF598" s="272"/>
      <c r="AG598" s="272"/>
      <c r="AH598" s="272"/>
      <c r="AI598" s="272"/>
      <c r="AJ598" s="272"/>
    </row>
    <row r="599" ht="18.0" customHeight="1">
      <c r="A599" s="14"/>
      <c r="B599" s="14"/>
      <c r="C599" s="14"/>
      <c r="D599" s="148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272"/>
      <c r="R599" s="153"/>
      <c r="S599" s="272"/>
      <c r="T599" s="272"/>
      <c r="U599" s="272"/>
      <c r="V599" s="272"/>
      <c r="W599" s="272"/>
      <c r="X599" s="272"/>
      <c r="Y599" s="272"/>
      <c r="Z599" s="272"/>
      <c r="AA599" s="272"/>
      <c r="AB599" s="272"/>
      <c r="AC599" s="272"/>
      <c r="AD599" s="272"/>
      <c r="AE599" s="272"/>
      <c r="AF599" s="272"/>
      <c r="AG599" s="272"/>
      <c r="AH599" s="272"/>
      <c r="AI599" s="272"/>
      <c r="AJ599" s="272"/>
    </row>
    <row r="600" ht="18.0" customHeight="1">
      <c r="A600" s="14"/>
      <c r="B600" s="14"/>
      <c r="C600" s="14"/>
      <c r="D600" s="148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272"/>
      <c r="R600" s="153"/>
      <c r="S600" s="272"/>
      <c r="T600" s="272"/>
      <c r="U600" s="272"/>
      <c r="V600" s="272"/>
      <c r="W600" s="272"/>
      <c r="X600" s="272"/>
      <c r="Y600" s="272"/>
      <c r="Z600" s="272"/>
      <c r="AA600" s="272"/>
      <c r="AB600" s="272"/>
      <c r="AC600" s="272"/>
      <c r="AD600" s="272"/>
      <c r="AE600" s="272"/>
      <c r="AF600" s="272"/>
      <c r="AG600" s="272"/>
      <c r="AH600" s="272"/>
      <c r="AI600" s="272"/>
      <c r="AJ600" s="272"/>
    </row>
    <row r="601" ht="18.0" customHeight="1">
      <c r="A601" s="14"/>
      <c r="B601" s="14"/>
      <c r="C601" s="14"/>
      <c r="D601" s="148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272"/>
      <c r="R601" s="153"/>
      <c r="S601" s="272"/>
      <c r="T601" s="272"/>
      <c r="U601" s="272"/>
      <c r="V601" s="272"/>
      <c r="W601" s="272"/>
      <c r="X601" s="272"/>
      <c r="Y601" s="272"/>
      <c r="Z601" s="272"/>
      <c r="AA601" s="272"/>
      <c r="AB601" s="272"/>
      <c r="AC601" s="272"/>
      <c r="AD601" s="272"/>
      <c r="AE601" s="272"/>
      <c r="AF601" s="272"/>
      <c r="AG601" s="272"/>
      <c r="AH601" s="272"/>
      <c r="AI601" s="272"/>
      <c r="AJ601" s="272"/>
    </row>
    <row r="602" ht="18.0" customHeight="1">
      <c r="A602" s="14"/>
      <c r="B602" s="14"/>
      <c r="C602" s="14"/>
      <c r="D602" s="148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272"/>
      <c r="R602" s="153"/>
      <c r="S602" s="272"/>
      <c r="T602" s="272"/>
      <c r="U602" s="272"/>
      <c r="V602" s="272"/>
      <c r="W602" s="272"/>
      <c r="X602" s="272"/>
      <c r="Y602" s="272"/>
      <c r="Z602" s="272"/>
      <c r="AA602" s="272"/>
      <c r="AB602" s="272"/>
      <c r="AC602" s="272"/>
      <c r="AD602" s="272"/>
      <c r="AE602" s="272"/>
      <c r="AF602" s="272"/>
      <c r="AG602" s="272"/>
      <c r="AH602" s="272"/>
      <c r="AI602" s="272"/>
      <c r="AJ602" s="272"/>
    </row>
    <row r="603" ht="18.0" customHeight="1">
      <c r="A603" s="14"/>
      <c r="B603" s="14"/>
      <c r="C603" s="14"/>
      <c r="D603" s="148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272"/>
      <c r="R603" s="153"/>
      <c r="S603" s="272"/>
      <c r="T603" s="272"/>
      <c r="U603" s="272"/>
      <c r="V603" s="272"/>
      <c r="W603" s="272"/>
      <c r="X603" s="272"/>
      <c r="Y603" s="272"/>
      <c r="Z603" s="272"/>
      <c r="AA603" s="272"/>
      <c r="AB603" s="272"/>
      <c r="AC603" s="272"/>
      <c r="AD603" s="272"/>
      <c r="AE603" s="272"/>
      <c r="AF603" s="272"/>
      <c r="AG603" s="272"/>
      <c r="AH603" s="272"/>
      <c r="AI603" s="272"/>
      <c r="AJ603" s="272"/>
    </row>
    <row r="604" ht="18.0" customHeight="1">
      <c r="A604" s="14"/>
      <c r="B604" s="14"/>
      <c r="C604" s="14"/>
      <c r="D604" s="148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272"/>
      <c r="R604" s="153"/>
      <c r="S604" s="272"/>
      <c r="T604" s="272"/>
      <c r="U604" s="272"/>
      <c r="V604" s="272"/>
      <c r="W604" s="272"/>
      <c r="X604" s="272"/>
      <c r="Y604" s="272"/>
      <c r="Z604" s="272"/>
      <c r="AA604" s="272"/>
      <c r="AB604" s="272"/>
      <c r="AC604" s="272"/>
      <c r="AD604" s="272"/>
      <c r="AE604" s="272"/>
      <c r="AF604" s="272"/>
      <c r="AG604" s="272"/>
      <c r="AH604" s="272"/>
      <c r="AI604" s="272"/>
      <c r="AJ604" s="272"/>
    </row>
    <row r="605" ht="18.0" customHeight="1">
      <c r="A605" s="14"/>
      <c r="B605" s="14"/>
      <c r="C605" s="14"/>
      <c r="D605" s="148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272"/>
      <c r="R605" s="153"/>
      <c r="S605" s="272"/>
      <c r="T605" s="272"/>
      <c r="U605" s="272"/>
      <c r="V605" s="272"/>
      <c r="W605" s="272"/>
      <c r="X605" s="272"/>
      <c r="Y605" s="272"/>
      <c r="Z605" s="272"/>
      <c r="AA605" s="272"/>
      <c r="AB605" s="272"/>
      <c r="AC605" s="272"/>
      <c r="AD605" s="272"/>
      <c r="AE605" s="272"/>
      <c r="AF605" s="272"/>
      <c r="AG605" s="272"/>
      <c r="AH605" s="272"/>
      <c r="AI605" s="272"/>
      <c r="AJ605" s="272"/>
    </row>
    <row r="606" ht="18.0" customHeight="1">
      <c r="A606" s="14"/>
      <c r="B606" s="14"/>
      <c r="C606" s="14"/>
      <c r="D606" s="148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272"/>
      <c r="R606" s="153"/>
      <c r="S606" s="272"/>
      <c r="T606" s="272"/>
      <c r="U606" s="272"/>
      <c r="V606" s="272"/>
      <c r="W606" s="272"/>
      <c r="X606" s="272"/>
      <c r="Y606" s="272"/>
      <c r="Z606" s="272"/>
      <c r="AA606" s="272"/>
      <c r="AB606" s="272"/>
      <c r="AC606" s="272"/>
      <c r="AD606" s="272"/>
      <c r="AE606" s="272"/>
      <c r="AF606" s="272"/>
      <c r="AG606" s="272"/>
      <c r="AH606" s="272"/>
      <c r="AI606" s="272"/>
      <c r="AJ606" s="272"/>
    </row>
    <row r="607" ht="18.0" customHeight="1">
      <c r="A607" s="14"/>
      <c r="B607" s="14"/>
      <c r="C607" s="14"/>
      <c r="D607" s="148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272"/>
      <c r="R607" s="153"/>
      <c r="S607" s="272"/>
      <c r="T607" s="272"/>
      <c r="U607" s="272"/>
      <c r="V607" s="272"/>
      <c r="W607" s="272"/>
      <c r="X607" s="272"/>
      <c r="Y607" s="272"/>
      <c r="Z607" s="272"/>
      <c r="AA607" s="272"/>
      <c r="AB607" s="272"/>
      <c r="AC607" s="272"/>
      <c r="AD607" s="272"/>
      <c r="AE607" s="272"/>
      <c r="AF607" s="272"/>
      <c r="AG607" s="272"/>
      <c r="AH607" s="272"/>
      <c r="AI607" s="272"/>
      <c r="AJ607" s="272"/>
    </row>
    <row r="608" ht="18.0" customHeight="1">
      <c r="A608" s="14"/>
      <c r="B608" s="14"/>
      <c r="C608" s="14"/>
      <c r="D608" s="148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272"/>
      <c r="R608" s="153"/>
      <c r="S608" s="272"/>
      <c r="T608" s="272"/>
      <c r="U608" s="272"/>
      <c r="V608" s="272"/>
      <c r="W608" s="272"/>
      <c r="X608" s="272"/>
      <c r="Y608" s="272"/>
      <c r="Z608" s="272"/>
      <c r="AA608" s="272"/>
      <c r="AB608" s="272"/>
      <c r="AC608" s="272"/>
      <c r="AD608" s="272"/>
      <c r="AE608" s="272"/>
      <c r="AF608" s="272"/>
      <c r="AG608" s="272"/>
      <c r="AH608" s="272"/>
      <c r="AI608" s="272"/>
      <c r="AJ608" s="272"/>
    </row>
    <row r="609" ht="18.0" customHeight="1">
      <c r="A609" s="14"/>
      <c r="B609" s="14"/>
      <c r="C609" s="14"/>
      <c r="D609" s="148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272"/>
      <c r="R609" s="153"/>
      <c r="S609" s="272"/>
      <c r="T609" s="272"/>
      <c r="U609" s="272"/>
      <c r="V609" s="272"/>
      <c r="W609" s="272"/>
      <c r="X609" s="272"/>
      <c r="Y609" s="272"/>
      <c r="Z609" s="272"/>
      <c r="AA609" s="272"/>
      <c r="AB609" s="272"/>
      <c r="AC609" s="272"/>
      <c r="AD609" s="272"/>
      <c r="AE609" s="272"/>
      <c r="AF609" s="272"/>
      <c r="AG609" s="272"/>
      <c r="AH609" s="272"/>
      <c r="AI609" s="272"/>
      <c r="AJ609" s="272"/>
    </row>
    <row r="610" ht="18.0" customHeight="1">
      <c r="A610" s="14"/>
      <c r="B610" s="14"/>
      <c r="C610" s="14"/>
      <c r="D610" s="148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272"/>
      <c r="R610" s="153"/>
      <c r="S610" s="272"/>
      <c r="T610" s="272"/>
      <c r="U610" s="272"/>
      <c r="V610" s="272"/>
      <c r="W610" s="272"/>
      <c r="X610" s="272"/>
      <c r="Y610" s="272"/>
      <c r="Z610" s="272"/>
      <c r="AA610" s="272"/>
      <c r="AB610" s="272"/>
      <c r="AC610" s="272"/>
      <c r="AD610" s="272"/>
      <c r="AE610" s="272"/>
      <c r="AF610" s="272"/>
      <c r="AG610" s="272"/>
      <c r="AH610" s="272"/>
      <c r="AI610" s="272"/>
      <c r="AJ610" s="272"/>
    </row>
    <row r="611" ht="18.0" customHeight="1">
      <c r="A611" s="14"/>
      <c r="B611" s="14"/>
      <c r="C611" s="14"/>
      <c r="D611" s="148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272"/>
      <c r="R611" s="153"/>
      <c r="S611" s="272"/>
      <c r="T611" s="272"/>
      <c r="U611" s="272"/>
      <c r="V611" s="272"/>
      <c r="W611" s="272"/>
      <c r="X611" s="272"/>
      <c r="Y611" s="272"/>
      <c r="Z611" s="272"/>
      <c r="AA611" s="272"/>
      <c r="AB611" s="272"/>
      <c r="AC611" s="272"/>
      <c r="AD611" s="272"/>
      <c r="AE611" s="272"/>
      <c r="AF611" s="272"/>
      <c r="AG611" s="272"/>
      <c r="AH611" s="272"/>
      <c r="AI611" s="272"/>
      <c r="AJ611" s="272"/>
    </row>
    <row r="612" ht="18.0" customHeight="1">
      <c r="A612" s="14"/>
      <c r="B612" s="14"/>
      <c r="C612" s="14"/>
      <c r="D612" s="148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272"/>
      <c r="R612" s="153"/>
      <c r="S612" s="272"/>
      <c r="T612" s="272"/>
      <c r="U612" s="272"/>
      <c r="V612" s="272"/>
      <c r="W612" s="272"/>
      <c r="X612" s="272"/>
      <c r="Y612" s="272"/>
      <c r="Z612" s="272"/>
      <c r="AA612" s="272"/>
      <c r="AB612" s="272"/>
      <c r="AC612" s="272"/>
      <c r="AD612" s="272"/>
      <c r="AE612" s="272"/>
      <c r="AF612" s="272"/>
      <c r="AG612" s="272"/>
      <c r="AH612" s="272"/>
      <c r="AI612" s="272"/>
      <c r="AJ612" s="272"/>
    </row>
    <row r="613" ht="18.0" customHeight="1">
      <c r="A613" s="14"/>
      <c r="B613" s="14"/>
      <c r="C613" s="14"/>
      <c r="D613" s="148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272"/>
      <c r="R613" s="153"/>
      <c r="S613" s="272"/>
      <c r="T613" s="272"/>
      <c r="U613" s="272"/>
      <c r="V613" s="272"/>
      <c r="W613" s="272"/>
      <c r="X613" s="272"/>
      <c r="Y613" s="272"/>
      <c r="Z613" s="272"/>
      <c r="AA613" s="272"/>
      <c r="AB613" s="272"/>
      <c r="AC613" s="272"/>
      <c r="AD613" s="272"/>
      <c r="AE613" s="272"/>
      <c r="AF613" s="272"/>
      <c r="AG613" s="272"/>
      <c r="AH613" s="272"/>
      <c r="AI613" s="272"/>
      <c r="AJ613" s="272"/>
    </row>
    <row r="614" ht="18.0" customHeight="1">
      <c r="A614" s="14"/>
      <c r="B614" s="14"/>
      <c r="C614" s="14"/>
      <c r="D614" s="148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272"/>
      <c r="R614" s="153"/>
      <c r="S614" s="272"/>
      <c r="T614" s="272"/>
      <c r="U614" s="272"/>
      <c r="V614" s="272"/>
      <c r="W614" s="272"/>
      <c r="X614" s="272"/>
      <c r="Y614" s="272"/>
      <c r="Z614" s="272"/>
      <c r="AA614" s="272"/>
      <c r="AB614" s="272"/>
      <c r="AC614" s="272"/>
      <c r="AD614" s="272"/>
      <c r="AE614" s="272"/>
      <c r="AF614" s="272"/>
      <c r="AG614" s="272"/>
      <c r="AH614" s="272"/>
      <c r="AI614" s="272"/>
      <c r="AJ614" s="272"/>
    </row>
    <row r="615" ht="18.0" customHeight="1">
      <c r="A615" s="14"/>
      <c r="B615" s="14"/>
      <c r="C615" s="14"/>
      <c r="D615" s="148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272"/>
      <c r="R615" s="153"/>
      <c r="S615" s="272"/>
      <c r="T615" s="272"/>
      <c r="U615" s="272"/>
      <c r="V615" s="272"/>
      <c r="W615" s="272"/>
      <c r="X615" s="272"/>
      <c r="Y615" s="272"/>
      <c r="Z615" s="272"/>
      <c r="AA615" s="272"/>
      <c r="AB615" s="272"/>
      <c r="AC615" s="272"/>
      <c r="AD615" s="272"/>
      <c r="AE615" s="272"/>
      <c r="AF615" s="272"/>
      <c r="AG615" s="272"/>
      <c r="AH615" s="272"/>
      <c r="AI615" s="272"/>
      <c r="AJ615" s="272"/>
    </row>
    <row r="616" ht="18.0" customHeight="1">
      <c r="A616" s="14"/>
      <c r="B616" s="14"/>
      <c r="C616" s="14"/>
      <c r="D616" s="148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272"/>
      <c r="R616" s="153"/>
      <c r="S616" s="272"/>
      <c r="T616" s="272"/>
      <c r="U616" s="272"/>
      <c r="V616" s="272"/>
      <c r="W616" s="272"/>
      <c r="X616" s="272"/>
      <c r="Y616" s="272"/>
      <c r="Z616" s="272"/>
      <c r="AA616" s="272"/>
      <c r="AB616" s="272"/>
      <c r="AC616" s="272"/>
      <c r="AD616" s="272"/>
      <c r="AE616" s="272"/>
      <c r="AF616" s="272"/>
      <c r="AG616" s="272"/>
      <c r="AH616" s="272"/>
      <c r="AI616" s="272"/>
      <c r="AJ616" s="272"/>
    </row>
    <row r="617" ht="18.0" customHeight="1">
      <c r="A617" s="14"/>
      <c r="B617" s="14"/>
      <c r="C617" s="14"/>
      <c r="D617" s="148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272"/>
      <c r="R617" s="153"/>
      <c r="S617" s="272"/>
      <c r="T617" s="272"/>
      <c r="U617" s="272"/>
      <c r="V617" s="272"/>
      <c r="W617" s="272"/>
      <c r="X617" s="272"/>
      <c r="Y617" s="272"/>
      <c r="Z617" s="272"/>
      <c r="AA617" s="272"/>
      <c r="AB617" s="272"/>
      <c r="AC617" s="272"/>
      <c r="AD617" s="272"/>
      <c r="AE617" s="272"/>
      <c r="AF617" s="272"/>
      <c r="AG617" s="272"/>
      <c r="AH617" s="272"/>
      <c r="AI617" s="272"/>
      <c r="AJ617" s="272"/>
    </row>
    <row r="618" ht="18.0" customHeight="1">
      <c r="A618" s="14"/>
      <c r="B618" s="14"/>
      <c r="C618" s="14"/>
      <c r="D618" s="148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272"/>
      <c r="R618" s="153"/>
      <c r="S618" s="272"/>
      <c r="T618" s="272"/>
      <c r="U618" s="272"/>
      <c r="V618" s="272"/>
      <c r="W618" s="272"/>
      <c r="X618" s="272"/>
      <c r="Y618" s="272"/>
      <c r="Z618" s="272"/>
      <c r="AA618" s="272"/>
      <c r="AB618" s="272"/>
      <c r="AC618" s="272"/>
      <c r="AD618" s="272"/>
      <c r="AE618" s="272"/>
      <c r="AF618" s="272"/>
      <c r="AG618" s="272"/>
      <c r="AH618" s="272"/>
      <c r="AI618" s="272"/>
      <c r="AJ618" s="272"/>
    </row>
    <row r="619" ht="18.0" customHeight="1">
      <c r="A619" s="14"/>
      <c r="B619" s="14"/>
      <c r="C619" s="14"/>
      <c r="D619" s="148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272"/>
      <c r="R619" s="153"/>
      <c r="S619" s="272"/>
      <c r="T619" s="272"/>
      <c r="U619" s="272"/>
      <c r="V619" s="272"/>
      <c r="W619" s="272"/>
      <c r="X619" s="272"/>
      <c r="Y619" s="272"/>
      <c r="Z619" s="272"/>
      <c r="AA619" s="272"/>
      <c r="AB619" s="272"/>
      <c r="AC619" s="272"/>
      <c r="AD619" s="272"/>
      <c r="AE619" s="272"/>
      <c r="AF619" s="272"/>
      <c r="AG619" s="272"/>
      <c r="AH619" s="272"/>
      <c r="AI619" s="272"/>
      <c r="AJ619" s="272"/>
    </row>
    <row r="620" ht="18.0" customHeight="1">
      <c r="A620" s="14"/>
      <c r="B620" s="14"/>
      <c r="C620" s="14"/>
      <c r="D620" s="148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272"/>
      <c r="R620" s="153"/>
      <c r="S620" s="272"/>
      <c r="T620" s="272"/>
      <c r="U620" s="272"/>
      <c r="V620" s="272"/>
      <c r="W620" s="272"/>
      <c r="X620" s="272"/>
      <c r="Y620" s="272"/>
      <c r="Z620" s="272"/>
      <c r="AA620" s="272"/>
      <c r="AB620" s="272"/>
      <c r="AC620" s="272"/>
      <c r="AD620" s="272"/>
      <c r="AE620" s="272"/>
      <c r="AF620" s="272"/>
      <c r="AG620" s="272"/>
      <c r="AH620" s="272"/>
      <c r="AI620" s="272"/>
      <c r="AJ620" s="272"/>
    </row>
    <row r="621" ht="18.0" customHeight="1">
      <c r="A621" s="14"/>
      <c r="B621" s="14"/>
      <c r="C621" s="14"/>
      <c r="D621" s="148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272"/>
      <c r="R621" s="153"/>
      <c r="S621" s="272"/>
      <c r="T621" s="272"/>
      <c r="U621" s="272"/>
      <c r="V621" s="272"/>
      <c r="W621" s="272"/>
      <c r="X621" s="272"/>
      <c r="Y621" s="272"/>
      <c r="Z621" s="272"/>
      <c r="AA621" s="272"/>
      <c r="AB621" s="272"/>
      <c r="AC621" s="272"/>
      <c r="AD621" s="272"/>
      <c r="AE621" s="272"/>
      <c r="AF621" s="272"/>
      <c r="AG621" s="272"/>
      <c r="AH621" s="272"/>
      <c r="AI621" s="272"/>
      <c r="AJ621" s="272"/>
    </row>
    <row r="622" ht="18.0" customHeight="1">
      <c r="A622" s="14"/>
      <c r="B622" s="14"/>
      <c r="C622" s="14"/>
      <c r="D622" s="148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272"/>
      <c r="R622" s="153"/>
      <c r="S622" s="272"/>
      <c r="T622" s="272"/>
      <c r="U622" s="272"/>
      <c r="V622" s="272"/>
      <c r="W622" s="272"/>
      <c r="X622" s="272"/>
      <c r="Y622" s="272"/>
      <c r="Z622" s="272"/>
      <c r="AA622" s="272"/>
      <c r="AB622" s="272"/>
      <c r="AC622" s="272"/>
      <c r="AD622" s="272"/>
      <c r="AE622" s="272"/>
      <c r="AF622" s="272"/>
      <c r="AG622" s="272"/>
      <c r="AH622" s="272"/>
      <c r="AI622" s="272"/>
      <c r="AJ622" s="272"/>
    </row>
    <row r="623" ht="18.0" customHeight="1">
      <c r="A623" s="14"/>
      <c r="B623" s="14"/>
      <c r="C623" s="14"/>
      <c r="D623" s="148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272"/>
      <c r="R623" s="153"/>
      <c r="S623" s="272"/>
      <c r="T623" s="272"/>
      <c r="U623" s="272"/>
      <c r="V623" s="272"/>
      <c r="W623" s="272"/>
      <c r="X623" s="272"/>
      <c r="Y623" s="272"/>
      <c r="Z623" s="272"/>
      <c r="AA623" s="272"/>
      <c r="AB623" s="272"/>
      <c r="AC623" s="272"/>
      <c r="AD623" s="272"/>
      <c r="AE623" s="272"/>
      <c r="AF623" s="272"/>
      <c r="AG623" s="272"/>
      <c r="AH623" s="272"/>
      <c r="AI623" s="272"/>
      <c r="AJ623" s="272"/>
    </row>
    <row r="624" ht="18.0" customHeight="1">
      <c r="A624" s="14"/>
      <c r="B624" s="14"/>
      <c r="C624" s="14"/>
      <c r="D624" s="148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272"/>
      <c r="R624" s="153"/>
      <c r="S624" s="272"/>
      <c r="T624" s="272"/>
      <c r="U624" s="272"/>
      <c r="V624" s="272"/>
      <c r="W624" s="272"/>
      <c r="X624" s="272"/>
      <c r="Y624" s="272"/>
      <c r="Z624" s="272"/>
      <c r="AA624" s="272"/>
      <c r="AB624" s="272"/>
      <c r="AC624" s="272"/>
      <c r="AD624" s="272"/>
      <c r="AE624" s="272"/>
      <c r="AF624" s="272"/>
      <c r="AG624" s="272"/>
      <c r="AH624" s="272"/>
      <c r="AI624" s="272"/>
      <c r="AJ624" s="272"/>
    </row>
    <row r="625" ht="18.0" customHeight="1">
      <c r="A625" s="14"/>
      <c r="B625" s="14"/>
      <c r="C625" s="14"/>
      <c r="D625" s="148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272"/>
      <c r="R625" s="153"/>
      <c r="S625" s="272"/>
      <c r="T625" s="272"/>
      <c r="U625" s="272"/>
      <c r="V625" s="272"/>
      <c r="W625" s="272"/>
      <c r="X625" s="272"/>
      <c r="Y625" s="272"/>
      <c r="Z625" s="272"/>
      <c r="AA625" s="272"/>
      <c r="AB625" s="272"/>
      <c r="AC625" s="272"/>
      <c r="AD625" s="272"/>
      <c r="AE625" s="272"/>
      <c r="AF625" s="272"/>
      <c r="AG625" s="272"/>
      <c r="AH625" s="272"/>
      <c r="AI625" s="272"/>
      <c r="AJ625" s="272"/>
    </row>
    <row r="626" ht="18.0" customHeight="1">
      <c r="A626" s="14"/>
      <c r="B626" s="14"/>
      <c r="C626" s="14"/>
      <c r="D626" s="148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272"/>
      <c r="R626" s="153"/>
      <c r="S626" s="272"/>
      <c r="T626" s="272"/>
      <c r="U626" s="272"/>
      <c r="V626" s="272"/>
      <c r="W626" s="272"/>
      <c r="X626" s="272"/>
      <c r="Y626" s="272"/>
      <c r="Z626" s="272"/>
      <c r="AA626" s="272"/>
      <c r="AB626" s="272"/>
      <c r="AC626" s="272"/>
      <c r="AD626" s="272"/>
      <c r="AE626" s="272"/>
      <c r="AF626" s="272"/>
      <c r="AG626" s="272"/>
      <c r="AH626" s="272"/>
      <c r="AI626" s="272"/>
      <c r="AJ626" s="272"/>
    </row>
    <row r="627" ht="18.0" customHeight="1">
      <c r="A627" s="14"/>
      <c r="B627" s="14"/>
      <c r="C627" s="14"/>
      <c r="D627" s="148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272"/>
      <c r="R627" s="153"/>
      <c r="S627" s="272"/>
      <c r="T627" s="272"/>
      <c r="U627" s="272"/>
      <c r="V627" s="272"/>
      <c r="W627" s="272"/>
      <c r="X627" s="272"/>
      <c r="Y627" s="272"/>
      <c r="Z627" s="272"/>
      <c r="AA627" s="272"/>
      <c r="AB627" s="272"/>
      <c r="AC627" s="272"/>
      <c r="AD627" s="272"/>
      <c r="AE627" s="272"/>
      <c r="AF627" s="272"/>
      <c r="AG627" s="272"/>
      <c r="AH627" s="272"/>
      <c r="AI627" s="272"/>
      <c r="AJ627" s="272"/>
    </row>
    <row r="628" ht="18.0" customHeight="1">
      <c r="A628" s="14"/>
      <c r="B628" s="14"/>
      <c r="C628" s="14"/>
      <c r="D628" s="148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272"/>
      <c r="R628" s="153"/>
      <c r="S628" s="272"/>
      <c r="T628" s="272"/>
      <c r="U628" s="272"/>
      <c r="V628" s="272"/>
      <c r="W628" s="272"/>
      <c r="X628" s="272"/>
      <c r="Y628" s="272"/>
      <c r="Z628" s="272"/>
      <c r="AA628" s="272"/>
      <c r="AB628" s="272"/>
      <c r="AC628" s="272"/>
      <c r="AD628" s="272"/>
      <c r="AE628" s="272"/>
      <c r="AF628" s="272"/>
      <c r="AG628" s="272"/>
      <c r="AH628" s="272"/>
      <c r="AI628" s="272"/>
      <c r="AJ628" s="272"/>
    </row>
    <row r="629" ht="18.0" customHeight="1">
      <c r="A629" s="14"/>
      <c r="B629" s="14"/>
      <c r="C629" s="14"/>
      <c r="D629" s="148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272"/>
      <c r="R629" s="153"/>
      <c r="S629" s="272"/>
      <c r="T629" s="272"/>
      <c r="U629" s="272"/>
      <c r="V629" s="272"/>
      <c r="W629" s="272"/>
      <c r="X629" s="272"/>
      <c r="Y629" s="272"/>
      <c r="Z629" s="272"/>
      <c r="AA629" s="272"/>
      <c r="AB629" s="272"/>
      <c r="AC629" s="272"/>
      <c r="AD629" s="272"/>
      <c r="AE629" s="272"/>
      <c r="AF629" s="272"/>
      <c r="AG629" s="272"/>
      <c r="AH629" s="272"/>
      <c r="AI629" s="272"/>
      <c r="AJ629" s="272"/>
    </row>
    <row r="630" ht="18.0" customHeight="1">
      <c r="A630" s="14"/>
      <c r="B630" s="14"/>
      <c r="C630" s="14"/>
      <c r="D630" s="148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272"/>
      <c r="R630" s="153"/>
      <c r="S630" s="272"/>
      <c r="T630" s="272"/>
      <c r="U630" s="272"/>
      <c r="V630" s="272"/>
      <c r="W630" s="272"/>
      <c r="X630" s="272"/>
      <c r="Y630" s="272"/>
      <c r="Z630" s="272"/>
      <c r="AA630" s="272"/>
      <c r="AB630" s="272"/>
      <c r="AC630" s="272"/>
      <c r="AD630" s="272"/>
      <c r="AE630" s="272"/>
      <c r="AF630" s="272"/>
      <c r="AG630" s="272"/>
      <c r="AH630" s="272"/>
      <c r="AI630" s="272"/>
      <c r="AJ630" s="272"/>
    </row>
    <row r="631" ht="18.0" customHeight="1">
      <c r="A631" s="14"/>
      <c r="B631" s="14"/>
      <c r="C631" s="14"/>
      <c r="D631" s="148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272"/>
      <c r="R631" s="153"/>
      <c r="S631" s="272"/>
      <c r="T631" s="272"/>
      <c r="U631" s="272"/>
      <c r="V631" s="272"/>
      <c r="W631" s="272"/>
      <c r="X631" s="272"/>
      <c r="Y631" s="272"/>
      <c r="Z631" s="272"/>
      <c r="AA631" s="272"/>
      <c r="AB631" s="272"/>
      <c r="AC631" s="272"/>
      <c r="AD631" s="272"/>
      <c r="AE631" s="272"/>
      <c r="AF631" s="272"/>
      <c r="AG631" s="272"/>
      <c r="AH631" s="272"/>
      <c r="AI631" s="272"/>
      <c r="AJ631" s="272"/>
    </row>
    <row r="632" ht="18.0" customHeight="1">
      <c r="A632" s="14"/>
      <c r="B632" s="14"/>
      <c r="C632" s="14"/>
      <c r="D632" s="148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272"/>
      <c r="R632" s="153"/>
      <c r="S632" s="272"/>
      <c r="T632" s="272"/>
      <c r="U632" s="272"/>
      <c r="V632" s="272"/>
      <c r="W632" s="272"/>
      <c r="X632" s="272"/>
      <c r="Y632" s="272"/>
      <c r="Z632" s="272"/>
      <c r="AA632" s="272"/>
      <c r="AB632" s="272"/>
      <c r="AC632" s="272"/>
      <c r="AD632" s="272"/>
      <c r="AE632" s="272"/>
      <c r="AF632" s="272"/>
      <c r="AG632" s="272"/>
      <c r="AH632" s="272"/>
      <c r="AI632" s="272"/>
      <c r="AJ632" s="272"/>
    </row>
    <row r="633" ht="18.0" customHeight="1">
      <c r="A633" s="14"/>
      <c r="B633" s="14"/>
      <c r="C633" s="14"/>
      <c r="D633" s="148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272"/>
      <c r="R633" s="153"/>
      <c r="S633" s="272"/>
      <c r="T633" s="272"/>
      <c r="U633" s="272"/>
      <c r="V633" s="272"/>
      <c r="W633" s="272"/>
      <c r="X633" s="272"/>
      <c r="Y633" s="272"/>
      <c r="Z633" s="272"/>
      <c r="AA633" s="272"/>
      <c r="AB633" s="272"/>
      <c r="AC633" s="272"/>
      <c r="AD633" s="272"/>
      <c r="AE633" s="272"/>
      <c r="AF633" s="272"/>
      <c r="AG633" s="272"/>
      <c r="AH633" s="272"/>
      <c r="AI633" s="272"/>
      <c r="AJ633" s="272"/>
    </row>
    <row r="634" ht="18.0" customHeight="1">
      <c r="A634" s="14"/>
      <c r="B634" s="14"/>
      <c r="C634" s="14"/>
      <c r="D634" s="148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272"/>
      <c r="R634" s="153"/>
      <c r="S634" s="272"/>
      <c r="T634" s="272"/>
      <c r="U634" s="272"/>
      <c r="V634" s="272"/>
      <c r="W634" s="272"/>
      <c r="X634" s="272"/>
      <c r="Y634" s="272"/>
      <c r="Z634" s="272"/>
      <c r="AA634" s="272"/>
      <c r="AB634" s="272"/>
      <c r="AC634" s="272"/>
      <c r="AD634" s="272"/>
      <c r="AE634" s="272"/>
      <c r="AF634" s="272"/>
      <c r="AG634" s="272"/>
      <c r="AH634" s="272"/>
      <c r="AI634" s="272"/>
      <c r="AJ634" s="272"/>
    </row>
    <row r="635" ht="18.0" customHeight="1">
      <c r="A635" s="14"/>
      <c r="B635" s="14"/>
      <c r="C635" s="14"/>
      <c r="D635" s="148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272"/>
      <c r="R635" s="153"/>
      <c r="S635" s="272"/>
      <c r="T635" s="272"/>
      <c r="U635" s="272"/>
      <c r="V635" s="272"/>
      <c r="W635" s="272"/>
      <c r="X635" s="272"/>
      <c r="Y635" s="272"/>
      <c r="Z635" s="272"/>
      <c r="AA635" s="272"/>
      <c r="AB635" s="272"/>
      <c r="AC635" s="272"/>
      <c r="AD635" s="272"/>
      <c r="AE635" s="272"/>
      <c r="AF635" s="272"/>
      <c r="AG635" s="272"/>
      <c r="AH635" s="272"/>
      <c r="AI635" s="272"/>
      <c r="AJ635" s="272"/>
    </row>
    <row r="636" ht="18.0" customHeight="1">
      <c r="A636" s="14"/>
      <c r="B636" s="14"/>
      <c r="C636" s="14"/>
      <c r="D636" s="148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272"/>
      <c r="R636" s="153"/>
      <c r="S636" s="272"/>
      <c r="T636" s="272"/>
      <c r="U636" s="272"/>
      <c r="V636" s="272"/>
      <c r="W636" s="272"/>
      <c r="X636" s="272"/>
      <c r="Y636" s="272"/>
      <c r="Z636" s="272"/>
      <c r="AA636" s="272"/>
      <c r="AB636" s="272"/>
      <c r="AC636" s="272"/>
      <c r="AD636" s="272"/>
      <c r="AE636" s="272"/>
      <c r="AF636" s="272"/>
      <c r="AG636" s="272"/>
      <c r="AH636" s="272"/>
      <c r="AI636" s="272"/>
      <c r="AJ636" s="272"/>
    </row>
    <row r="637" ht="18.0" customHeight="1">
      <c r="A637" s="14"/>
      <c r="B637" s="14"/>
      <c r="C637" s="14"/>
      <c r="D637" s="148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272"/>
      <c r="R637" s="153"/>
      <c r="S637" s="272"/>
      <c r="T637" s="272"/>
      <c r="U637" s="272"/>
      <c r="V637" s="272"/>
      <c r="W637" s="272"/>
      <c r="X637" s="272"/>
      <c r="Y637" s="272"/>
      <c r="Z637" s="272"/>
      <c r="AA637" s="272"/>
      <c r="AB637" s="272"/>
      <c r="AC637" s="272"/>
      <c r="AD637" s="272"/>
      <c r="AE637" s="272"/>
      <c r="AF637" s="272"/>
      <c r="AG637" s="272"/>
      <c r="AH637" s="272"/>
      <c r="AI637" s="272"/>
      <c r="AJ637" s="272"/>
    </row>
    <row r="638" ht="18.0" customHeight="1">
      <c r="A638" s="14"/>
      <c r="B638" s="14"/>
      <c r="C638" s="14"/>
      <c r="D638" s="148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272"/>
      <c r="R638" s="153"/>
      <c r="S638" s="272"/>
      <c r="T638" s="272"/>
      <c r="U638" s="272"/>
      <c r="V638" s="272"/>
      <c r="W638" s="272"/>
      <c r="X638" s="272"/>
      <c r="Y638" s="272"/>
      <c r="Z638" s="272"/>
      <c r="AA638" s="272"/>
      <c r="AB638" s="272"/>
      <c r="AC638" s="272"/>
      <c r="AD638" s="272"/>
      <c r="AE638" s="272"/>
      <c r="AF638" s="272"/>
      <c r="AG638" s="272"/>
      <c r="AH638" s="272"/>
      <c r="AI638" s="272"/>
      <c r="AJ638" s="272"/>
    </row>
    <row r="639" ht="18.0" customHeight="1">
      <c r="A639" s="14"/>
      <c r="B639" s="14"/>
      <c r="C639" s="14"/>
      <c r="D639" s="148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272"/>
      <c r="R639" s="153"/>
      <c r="S639" s="272"/>
      <c r="T639" s="272"/>
      <c r="U639" s="272"/>
      <c r="V639" s="272"/>
      <c r="W639" s="272"/>
      <c r="X639" s="272"/>
      <c r="Y639" s="272"/>
      <c r="Z639" s="272"/>
      <c r="AA639" s="272"/>
      <c r="AB639" s="272"/>
      <c r="AC639" s="272"/>
      <c r="AD639" s="272"/>
      <c r="AE639" s="272"/>
      <c r="AF639" s="272"/>
      <c r="AG639" s="272"/>
      <c r="AH639" s="272"/>
      <c r="AI639" s="272"/>
      <c r="AJ639" s="272"/>
    </row>
    <row r="640" ht="18.0" customHeight="1">
      <c r="A640" s="14"/>
      <c r="B640" s="14"/>
      <c r="C640" s="14"/>
      <c r="D640" s="148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272"/>
      <c r="R640" s="153"/>
      <c r="S640" s="272"/>
      <c r="T640" s="272"/>
      <c r="U640" s="272"/>
      <c r="V640" s="272"/>
      <c r="W640" s="272"/>
      <c r="X640" s="272"/>
      <c r="Y640" s="272"/>
      <c r="Z640" s="272"/>
      <c r="AA640" s="272"/>
      <c r="AB640" s="272"/>
      <c r="AC640" s="272"/>
      <c r="AD640" s="272"/>
      <c r="AE640" s="272"/>
      <c r="AF640" s="272"/>
      <c r="AG640" s="272"/>
      <c r="AH640" s="272"/>
      <c r="AI640" s="272"/>
      <c r="AJ640" s="272"/>
    </row>
    <row r="641" ht="18.0" customHeight="1">
      <c r="A641" s="14"/>
      <c r="B641" s="14"/>
      <c r="C641" s="14"/>
      <c r="D641" s="148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272"/>
      <c r="R641" s="153"/>
      <c r="S641" s="272"/>
      <c r="T641" s="272"/>
      <c r="U641" s="272"/>
      <c r="V641" s="272"/>
      <c r="W641" s="272"/>
      <c r="X641" s="272"/>
      <c r="Y641" s="272"/>
      <c r="Z641" s="272"/>
      <c r="AA641" s="272"/>
      <c r="AB641" s="272"/>
      <c r="AC641" s="272"/>
      <c r="AD641" s="272"/>
      <c r="AE641" s="272"/>
      <c r="AF641" s="272"/>
      <c r="AG641" s="272"/>
      <c r="AH641" s="272"/>
      <c r="AI641" s="272"/>
      <c r="AJ641" s="272"/>
    </row>
    <row r="642" ht="18.0" customHeight="1">
      <c r="A642" s="14"/>
      <c r="B642" s="14"/>
      <c r="C642" s="14"/>
      <c r="D642" s="148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272"/>
      <c r="R642" s="153"/>
      <c r="S642" s="272"/>
      <c r="T642" s="272"/>
      <c r="U642" s="272"/>
      <c r="V642" s="272"/>
      <c r="W642" s="272"/>
      <c r="X642" s="272"/>
      <c r="Y642" s="272"/>
      <c r="Z642" s="272"/>
      <c r="AA642" s="272"/>
      <c r="AB642" s="272"/>
      <c r="AC642" s="272"/>
      <c r="AD642" s="272"/>
      <c r="AE642" s="272"/>
      <c r="AF642" s="272"/>
      <c r="AG642" s="272"/>
      <c r="AH642" s="272"/>
      <c r="AI642" s="272"/>
      <c r="AJ642" s="272"/>
    </row>
    <row r="643" ht="18.0" customHeight="1">
      <c r="A643" s="14"/>
      <c r="B643" s="14"/>
      <c r="C643" s="14"/>
      <c r="D643" s="148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272"/>
      <c r="R643" s="153"/>
      <c r="S643" s="272"/>
      <c r="T643" s="272"/>
      <c r="U643" s="272"/>
      <c r="V643" s="272"/>
      <c r="W643" s="272"/>
      <c r="X643" s="272"/>
      <c r="Y643" s="272"/>
      <c r="Z643" s="272"/>
      <c r="AA643" s="272"/>
      <c r="AB643" s="272"/>
      <c r="AC643" s="272"/>
      <c r="AD643" s="272"/>
      <c r="AE643" s="272"/>
      <c r="AF643" s="272"/>
      <c r="AG643" s="272"/>
      <c r="AH643" s="272"/>
      <c r="AI643" s="272"/>
      <c r="AJ643" s="272"/>
    </row>
    <row r="644" ht="18.0" customHeight="1">
      <c r="A644" s="14"/>
      <c r="B644" s="14"/>
      <c r="C644" s="14"/>
      <c r="D644" s="148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272"/>
      <c r="R644" s="153"/>
      <c r="S644" s="272"/>
      <c r="T644" s="272"/>
      <c r="U644" s="272"/>
      <c r="V644" s="272"/>
      <c r="W644" s="272"/>
      <c r="X644" s="272"/>
      <c r="Y644" s="272"/>
      <c r="Z644" s="272"/>
      <c r="AA644" s="272"/>
      <c r="AB644" s="272"/>
      <c r="AC644" s="272"/>
      <c r="AD644" s="272"/>
      <c r="AE644" s="272"/>
      <c r="AF644" s="272"/>
      <c r="AG644" s="272"/>
      <c r="AH644" s="272"/>
      <c r="AI644" s="272"/>
      <c r="AJ644" s="272"/>
    </row>
    <row r="645" ht="18.0" customHeight="1">
      <c r="A645" s="14"/>
      <c r="B645" s="14"/>
      <c r="C645" s="14"/>
      <c r="D645" s="148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272"/>
      <c r="R645" s="153"/>
      <c r="S645" s="272"/>
      <c r="T645" s="272"/>
      <c r="U645" s="272"/>
      <c r="V645" s="272"/>
      <c r="W645" s="272"/>
      <c r="X645" s="272"/>
      <c r="Y645" s="272"/>
      <c r="Z645" s="272"/>
      <c r="AA645" s="272"/>
      <c r="AB645" s="272"/>
      <c r="AC645" s="272"/>
      <c r="AD645" s="272"/>
      <c r="AE645" s="272"/>
      <c r="AF645" s="272"/>
      <c r="AG645" s="272"/>
      <c r="AH645" s="272"/>
      <c r="AI645" s="272"/>
      <c r="AJ645" s="272"/>
    </row>
    <row r="646" ht="18.0" customHeight="1">
      <c r="A646" s="14"/>
      <c r="B646" s="14"/>
      <c r="C646" s="14"/>
      <c r="D646" s="148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272"/>
      <c r="R646" s="153"/>
      <c r="S646" s="272"/>
      <c r="T646" s="272"/>
      <c r="U646" s="272"/>
      <c r="V646" s="272"/>
      <c r="W646" s="272"/>
      <c r="X646" s="272"/>
      <c r="Y646" s="272"/>
      <c r="Z646" s="272"/>
      <c r="AA646" s="272"/>
      <c r="AB646" s="272"/>
      <c r="AC646" s="272"/>
      <c r="AD646" s="272"/>
      <c r="AE646" s="272"/>
      <c r="AF646" s="272"/>
      <c r="AG646" s="272"/>
      <c r="AH646" s="272"/>
      <c r="AI646" s="272"/>
      <c r="AJ646" s="272"/>
    </row>
    <row r="647" ht="18.0" customHeight="1">
      <c r="A647" s="14"/>
      <c r="B647" s="14"/>
      <c r="C647" s="14"/>
      <c r="D647" s="148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272"/>
      <c r="R647" s="153"/>
      <c r="S647" s="272"/>
      <c r="T647" s="272"/>
      <c r="U647" s="272"/>
      <c r="V647" s="272"/>
      <c r="W647" s="272"/>
      <c r="X647" s="272"/>
      <c r="Y647" s="272"/>
      <c r="Z647" s="272"/>
      <c r="AA647" s="272"/>
      <c r="AB647" s="272"/>
      <c r="AC647" s="272"/>
      <c r="AD647" s="272"/>
      <c r="AE647" s="272"/>
      <c r="AF647" s="272"/>
      <c r="AG647" s="272"/>
      <c r="AH647" s="272"/>
      <c r="AI647" s="272"/>
      <c r="AJ647" s="272"/>
    </row>
    <row r="648" ht="18.0" customHeight="1">
      <c r="A648" s="14"/>
      <c r="B648" s="14"/>
      <c r="C648" s="14"/>
      <c r="D648" s="148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272"/>
      <c r="R648" s="153"/>
      <c r="S648" s="272"/>
      <c r="T648" s="272"/>
      <c r="U648" s="272"/>
      <c r="V648" s="272"/>
      <c r="W648" s="272"/>
      <c r="X648" s="272"/>
      <c r="Y648" s="272"/>
      <c r="Z648" s="272"/>
      <c r="AA648" s="272"/>
      <c r="AB648" s="272"/>
      <c r="AC648" s="272"/>
      <c r="AD648" s="272"/>
      <c r="AE648" s="272"/>
      <c r="AF648" s="272"/>
      <c r="AG648" s="272"/>
      <c r="AH648" s="272"/>
      <c r="AI648" s="272"/>
      <c r="AJ648" s="272"/>
    </row>
    <row r="649" ht="18.0" customHeight="1">
      <c r="A649" s="14"/>
      <c r="B649" s="14"/>
      <c r="C649" s="14"/>
      <c r="D649" s="148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272"/>
      <c r="R649" s="153"/>
      <c r="S649" s="272"/>
      <c r="T649" s="272"/>
      <c r="U649" s="272"/>
      <c r="V649" s="272"/>
      <c r="W649" s="272"/>
      <c r="X649" s="272"/>
      <c r="Y649" s="272"/>
      <c r="Z649" s="272"/>
      <c r="AA649" s="272"/>
      <c r="AB649" s="272"/>
      <c r="AC649" s="272"/>
      <c r="AD649" s="272"/>
      <c r="AE649" s="272"/>
      <c r="AF649" s="272"/>
      <c r="AG649" s="272"/>
      <c r="AH649" s="272"/>
      <c r="AI649" s="272"/>
      <c r="AJ649" s="272"/>
    </row>
    <row r="650" ht="18.0" customHeight="1">
      <c r="A650" s="14"/>
      <c r="B650" s="14"/>
      <c r="C650" s="14"/>
      <c r="D650" s="148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272"/>
      <c r="R650" s="153"/>
      <c r="S650" s="272"/>
      <c r="T650" s="272"/>
      <c r="U650" s="272"/>
      <c r="V650" s="272"/>
      <c r="W650" s="272"/>
      <c r="X650" s="272"/>
      <c r="Y650" s="272"/>
      <c r="Z650" s="272"/>
      <c r="AA650" s="272"/>
      <c r="AB650" s="272"/>
      <c r="AC650" s="272"/>
      <c r="AD650" s="272"/>
      <c r="AE650" s="272"/>
      <c r="AF650" s="272"/>
      <c r="AG650" s="272"/>
      <c r="AH650" s="272"/>
      <c r="AI650" s="272"/>
      <c r="AJ650" s="272"/>
    </row>
    <row r="651" ht="18.0" customHeight="1">
      <c r="A651" s="14"/>
      <c r="B651" s="14"/>
      <c r="C651" s="14"/>
      <c r="D651" s="148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272"/>
      <c r="R651" s="153"/>
      <c r="S651" s="272"/>
      <c r="T651" s="272"/>
      <c r="U651" s="272"/>
      <c r="V651" s="272"/>
      <c r="W651" s="272"/>
      <c r="X651" s="272"/>
      <c r="Y651" s="272"/>
      <c r="Z651" s="272"/>
      <c r="AA651" s="272"/>
      <c r="AB651" s="272"/>
      <c r="AC651" s="272"/>
      <c r="AD651" s="272"/>
      <c r="AE651" s="272"/>
      <c r="AF651" s="272"/>
      <c r="AG651" s="272"/>
      <c r="AH651" s="272"/>
      <c r="AI651" s="272"/>
      <c r="AJ651" s="272"/>
    </row>
    <row r="652" ht="18.0" customHeight="1">
      <c r="A652" s="14"/>
      <c r="B652" s="14"/>
      <c r="C652" s="14"/>
      <c r="D652" s="148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272"/>
      <c r="R652" s="153"/>
      <c r="S652" s="272"/>
      <c r="T652" s="272"/>
      <c r="U652" s="272"/>
      <c r="V652" s="272"/>
      <c r="W652" s="272"/>
      <c r="X652" s="272"/>
      <c r="Y652" s="272"/>
      <c r="Z652" s="272"/>
      <c r="AA652" s="272"/>
      <c r="AB652" s="272"/>
      <c r="AC652" s="272"/>
      <c r="AD652" s="272"/>
      <c r="AE652" s="272"/>
      <c r="AF652" s="272"/>
      <c r="AG652" s="272"/>
      <c r="AH652" s="272"/>
      <c r="AI652" s="272"/>
      <c r="AJ652" s="272"/>
    </row>
    <row r="653" ht="18.0" customHeight="1">
      <c r="A653" s="14"/>
      <c r="B653" s="14"/>
      <c r="C653" s="14"/>
      <c r="D653" s="148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272"/>
      <c r="R653" s="153"/>
      <c r="S653" s="272"/>
      <c r="T653" s="272"/>
      <c r="U653" s="272"/>
      <c r="V653" s="272"/>
      <c r="W653" s="272"/>
      <c r="X653" s="272"/>
      <c r="Y653" s="272"/>
      <c r="Z653" s="272"/>
      <c r="AA653" s="272"/>
      <c r="AB653" s="272"/>
      <c r="AC653" s="272"/>
      <c r="AD653" s="272"/>
      <c r="AE653" s="272"/>
      <c r="AF653" s="272"/>
      <c r="AG653" s="272"/>
      <c r="AH653" s="272"/>
      <c r="AI653" s="272"/>
      <c r="AJ653" s="272"/>
    </row>
    <row r="654" ht="18.0" customHeight="1">
      <c r="A654" s="14"/>
      <c r="B654" s="14"/>
      <c r="C654" s="14"/>
      <c r="D654" s="148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272"/>
      <c r="R654" s="153"/>
      <c r="S654" s="272"/>
      <c r="T654" s="272"/>
      <c r="U654" s="272"/>
      <c r="V654" s="272"/>
      <c r="W654" s="272"/>
      <c r="X654" s="272"/>
      <c r="Y654" s="272"/>
      <c r="Z654" s="272"/>
      <c r="AA654" s="272"/>
      <c r="AB654" s="272"/>
      <c r="AC654" s="272"/>
      <c r="AD654" s="272"/>
      <c r="AE654" s="272"/>
      <c r="AF654" s="272"/>
      <c r="AG654" s="272"/>
      <c r="AH654" s="272"/>
      <c r="AI654" s="272"/>
      <c r="AJ654" s="272"/>
    </row>
    <row r="655" ht="18.0" customHeight="1">
      <c r="A655" s="14"/>
      <c r="B655" s="14"/>
      <c r="C655" s="14"/>
      <c r="D655" s="148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272"/>
      <c r="R655" s="153"/>
      <c r="S655" s="272"/>
      <c r="T655" s="272"/>
      <c r="U655" s="272"/>
      <c r="V655" s="272"/>
      <c r="W655" s="272"/>
      <c r="X655" s="272"/>
      <c r="Y655" s="272"/>
      <c r="Z655" s="272"/>
      <c r="AA655" s="272"/>
      <c r="AB655" s="272"/>
      <c r="AC655" s="272"/>
      <c r="AD655" s="272"/>
      <c r="AE655" s="272"/>
      <c r="AF655" s="272"/>
      <c r="AG655" s="272"/>
      <c r="AH655" s="272"/>
      <c r="AI655" s="272"/>
      <c r="AJ655" s="272"/>
    </row>
    <row r="656" ht="18.0" customHeight="1">
      <c r="A656" s="14"/>
      <c r="B656" s="14"/>
      <c r="C656" s="14"/>
      <c r="D656" s="148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272"/>
      <c r="R656" s="153"/>
      <c r="S656" s="272"/>
      <c r="T656" s="272"/>
      <c r="U656" s="272"/>
      <c r="V656" s="272"/>
      <c r="W656" s="272"/>
      <c r="X656" s="272"/>
      <c r="Y656" s="272"/>
      <c r="Z656" s="272"/>
      <c r="AA656" s="272"/>
      <c r="AB656" s="272"/>
      <c r="AC656" s="272"/>
      <c r="AD656" s="272"/>
      <c r="AE656" s="272"/>
      <c r="AF656" s="272"/>
      <c r="AG656" s="272"/>
      <c r="AH656" s="272"/>
      <c r="AI656" s="272"/>
      <c r="AJ656" s="272"/>
    </row>
    <row r="657" ht="18.0" customHeight="1">
      <c r="A657" s="14"/>
      <c r="B657" s="14"/>
      <c r="C657" s="14"/>
      <c r="D657" s="148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272"/>
      <c r="R657" s="153"/>
      <c r="S657" s="272"/>
      <c r="T657" s="272"/>
      <c r="U657" s="272"/>
      <c r="V657" s="272"/>
      <c r="W657" s="272"/>
      <c r="X657" s="272"/>
      <c r="Y657" s="272"/>
      <c r="Z657" s="272"/>
      <c r="AA657" s="272"/>
      <c r="AB657" s="272"/>
      <c r="AC657" s="272"/>
      <c r="AD657" s="272"/>
      <c r="AE657" s="272"/>
      <c r="AF657" s="272"/>
      <c r="AG657" s="272"/>
      <c r="AH657" s="272"/>
      <c r="AI657" s="272"/>
      <c r="AJ657" s="272"/>
    </row>
    <row r="658" ht="18.0" customHeight="1">
      <c r="A658" s="14"/>
      <c r="B658" s="14"/>
      <c r="C658" s="14"/>
      <c r="D658" s="148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272"/>
      <c r="R658" s="153"/>
      <c r="S658" s="272"/>
      <c r="T658" s="272"/>
      <c r="U658" s="272"/>
      <c r="V658" s="272"/>
      <c r="W658" s="272"/>
      <c r="X658" s="272"/>
      <c r="Y658" s="272"/>
      <c r="Z658" s="272"/>
      <c r="AA658" s="272"/>
      <c r="AB658" s="272"/>
      <c r="AC658" s="272"/>
      <c r="AD658" s="272"/>
      <c r="AE658" s="272"/>
      <c r="AF658" s="272"/>
      <c r="AG658" s="272"/>
      <c r="AH658" s="272"/>
      <c r="AI658" s="272"/>
      <c r="AJ658" s="272"/>
    </row>
    <row r="659" ht="18.0" customHeight="1">
      <c r="A659" s="14"/>
      <c r="B659" s="14"/>
      <c r="C659" s="14"/>
      <c r="D659" s="148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272"/>
      <c r="R659" s="153"/>
      <c r="S659" s="272"/>
      <c r="T659" s="272"/>
      <c r="U659" s="272"/>
      <c r="V659" s="272"/>
      <c r="W659" s="272"/>
      <c r="X659" s="272"/>
      <c r="Y659" s="272"/>
      <c r="Z659" s="272"/>
      <c r="AA659" s="272"/>
      <c r="AB659" s="272"/>
      <c r="AC659" s="272"/>
      <c r="AD659" s="272"/>
      <c r="AE659" s="272"/>
      <c r="AF659" s="272"/>
      <c r="AG659" s="272"/>
      <c r="AH659" s="272"/>
      <c r="AI659" s="272"/>
      <c r="AJ659" s="272"/>
    </row>
    <row r="660" ht="18.0" customHeight="1">
      <c r="A660" s="14"/>
      <c r="B660" s="14"/>
      <c r="C660" s="14"/>
      <c r="D660" s="148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272"/>
      <c r="R660" s="153"/>
      <c r="S660" s="272"/>
      <c r="T660" s="272"/>
      <c r="U660" s="272"/>
      <c r="V660" s="272"/>
      <c r="W660" s="272"/>
      <c r="X660" s="272"/>
      <c r="Y660" s="272"/>
      <c r="Z660" s="272"/>
      <c r="AA660" s="272"/>
      <c r="AB660" s="272"/>
      <c r="AC660" s="272"/>
      <c r="AD660" s="272"/>
      <c r="AE660" s="272"/>
      <c r="AF660" s="272"/>
      <c r="AG660" s="272"/>
      <c r="AH660" s="272"/>
      <c r="AI660" s="272"/>
      <c r="AJ660" s="272"/>
    </row>
    <row r="661" ht="18.0" customHeight="1">
      <c r="A661" s="14"/>
      <c r="B661" s="14"/>
      <c r="C661" s="14"/>
      <c r="D661" s="148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272"/>
      <c r="R661" s="153"/>
      <c r="S661" s="272"/>
      <c r="T661" s="272"/>
      <c r="U661" s="272"/>
      <c r="V661" s="272"/>
      <c r="W661" s="272"/>
      <c r="X661" s="272"/>
      <c r="Y661" s="272"/>
      <c r="Z661" s="272"/>
      <c r="AA661" s="272"/>
      <c r="AB661" s="272"/>
      <c r="AC661" s="272"/>
      <c r="AD661" s="272"/>
      <c r="AE661" s="272"/>
      <c r="AF661" s="272"/>
      <c r="AG661" s="272"/>
      <c r="AH661" s="272"/>
      <c r="AI661" s="272"/>
      <c r="AJ661" s="272"/>
    </row>
    <row r="662" ht="18.0" customHeight="1">
      <c r="A662" s="14"/>
      <c r="B662" s="14"/>
      <c r="C662" s="14"/>
      <c r="D662" s="148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272"/>
      <c r="R662" s="153"/>
      <c r="S662" s="272"/>
      <c r="T662" s="272"/>
      <c r="U662" s="272"/>
      <c r="V662" s="272"/>
      <c r="W662" s="272"/>
      <c r="X662" s="272"/>
      <c r="Y662" s="272"/>
      <c r="Z662" s="272"/>
      <c r="AA662" s="272"/>
      <c r="AB662" s="272"/>
      <c r="AC662" s="272"/>
      <c r="AD662" s="272"/>
      <c r="AE662" s="272"/>
      <c r="AF662" s="272"/>
      <c r="AG662" s="272"/>
      <c r="AH662" s="272"/>
      <c r="AI662" s="272"/>
      <c r="AJ662" s="272"/>
    </row>
    <row r="663" ht="18.0" customHeight="1">
      <c r="A663" s="14"/>
      <c r="B663" s="14"/>
      <c r="C663" s="14"/>
      <c r="D663" s="148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272"/>
      <c r="R663" s="153"/>
      <c r="S663" s="272"/>
      <c r="T663" s="272"/>
      <c r="U663" s="272"/>
      <c r="V663" s="272"/>
      <c r="W663" s="272"/>
      <c r="X663" s="272"/>
      <c r="Y663" s="272"/>
      <c r="Z663" s="272"/>
      <c r="AA663" s="272"/>
      <c r="AB663" s="272"/>
      <c r="AC663" s="272"/>
      <c r="AD663" s="272"/>
      <c r="AE663" s="272"/>
      <c r="AF663" s="272"/>
      <c r="AG663" s="272"/>
      <c r="AH663" s="272"/>
      <c r="AI663" s="272"/>
      <c r="AJ663" s="272"/>
    </row>
    <row r="664" ht="18.0" customHeight="1">
      <c r="A664" s="14"/>
      <c r="B664" s="14"/>
      <c r="C664" s="14"/>
      <c r="D664" s="148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272"/>
      <c r="R664" s="153"/>
      <c r="S664" s="272"/>
      <c r="T664" s="272"/>
      <c r="U664" s="272"/>
      <c r="V664" s="272"/>
      <c r="W664" s="272"/>
      <c r="X664" s="272"/>
      <c r="Y664" s="272"/>
      <c r="Z664" s="272"/>
      <c r="AA664" s="272"/>
      <c r="AB664" s="272"/>
      <c r="AC664" s="272"/>
      <c r="AD664" s="272"/>
      <c r="AE664" s="272"/>
      <c r="AF664" s="272"/>
      <c r="AG664" s="272"/>
      <c r="AH664" s="272"/>
      <c r="AI664" s="272"/>
      <c r="AJ664" s="272"/>
    </row>
    <row r="665" ht="18.0" customHeight="1">
      <c r="A665" s="14"/>
      <c r="B665" s="14"/>
      <c r="C665" s="14"/>
      <c r="D665" s="148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272"/>
      <c r="R665" s="153"/>
      <c r="S665" s="272"/>
      <c r="T665" s="272"/>
      <c r="U665" s="272"/>
      <c r="V665" s="272"/>
      <c r="W665" s="272"/>
      <c r="X665" s="272"/>
      <c r="Y665" s="272"/>
      <c r="Z665" s="272"/>
      <c r="AA665" s="272"/>
      <c r="AB665" s="272"/>
      <c r="AC665" s="272"/>
      <c r="AD665" s="272"/>
      <c r="AE665" s="272"/>
      <c r="AF665" s="272"/>
      <c r="AG665" s="272"/>
      <c r="AH665" s="272"/>
      <c r="AI665" s="272"/>
      <c r="AJ665" s="272"/>
    </row>
    <row r="666" ht="18.0" customHeight="1">
      <c r="A666" s="14"/>
      <c r="B666" s="14"/>
      <c r="C666" s="14"/>
      <c r="D666" s="148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272"/>
      <c r="R666" s="153"/>
      <c r="S666" s="272"/>
      <c r="T666" s="272"/>
      <c r="U666" s="272"/>
      <c r="V666" s="272"/>
      <c r="W666" s="272"/>
      <c r="X666" s="272"/>
      <c r="Y666" s="272"/>
      <c r="Z666" s="272"/>
      <c r="AA666" s="272"/>
      <c r="AB666" s="272"/>
      <c r="AC666" s="272"/>
      <c r="AD666" s="272"/>
      <c r="AE666" s="272"/>
      <c r="AF666" s="272"/>
      <c r="AG666" s="272"/>
      <c r="AH666" s="272"/>
      <c r="AI666" s="272"/>
      <c r="AJ666" s="272"/>
    </row>
    <row r="667" ht="18.0" customHeight="1">
      <c r="A667" s="14"/>
      <c r="B667" s="14"/>
      <c r="C667" s="14"/>
      <c r="D667" s="148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272"/>
      <c r="R667" s="153"/>
      <c r="S667" s="272"/>
      <c r="T667" s="272"/>
      <c r="U667" s="272"/>
      <c r="V667" s="272"/>
      <c r="W667" s="272"/>
      <c r="X667" s="272"/>
      <c r="Y667" s="272"/>
      <c r="Z667" s="272"/>
      <c r="AA667" s="272"/>
      <c r="AB667" s="272"/>
      <c r="AC667" s="272"/>
      <c r="AD667" s="272"/>
      <c r="AE667" s="272"/>
      <c r="AF667" s="272"/>
      <c r="AG667" s="272"/>
      <c r="AH667" s="272"/>
      <c r="AI667" s="272"/>
      <c r="AJ667" s="272"/>
    </row>
    <row r="668" ht="18.0" customHeight="1">
      <c r="A668" s="14"/>
      <c r="B668" s="14"/>
      <c r="C668" s="14"/>
      <c r="D668" s="148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272"/>
      <c r="R668" s="153"/>
      <c r="S668" s="272"/>
      <c r="T668" s="272"/>
      <c r="U668" s="272"/>
      <c r="V668" s="272"/>
      <c r="W668" s="272"/>
      <c r="X668" s="272"/>
      <c r="Y668" s="272"/>
      <c r="Z668" s="272"/>
      <c r="AA668" s="272"/>
      <c r="AB668" s="272"/>
      <c r="AC668" s="272"/>
      <c r="AD668" s="272"/>
      <c r="AE668" s="272"/>
      <c r="AF668" s="272"/>
      <c r="AG668" s="272"/>
      <c r="AH668" s="272"/>
      <c r="AI668" s="272"/>
      <c r="AJ668" s="272"/>
    </row>
    <row r="669" ht="18.0" customHeight="1">
      <c r="A669" s="14"/>
      <c r="B669" s="14"/>
      <c r="C669" s="14"/>
      <c r="D669" s="148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272"/>
      <c r="R669" s="153"/>
      <c r="S669" s="272"/>
      <c r="T669" s="272"/>
      <c r="U669" s="272"/>
      <c r="V669" s="272"/>
      <c r="W669" s="272"/>
      <c r="X669" s="272"/>
      <c r="Y669" s="272"/>
      <c r="Z669" s="272"/>
      <c r="AA669" s="272"/>
      <c r="AB669" s="272"/>
      <c r="AC669" s="272"/>
      <c r="AD669" s="272"/>
      <c r="AE669" s="272"/>
      <c r="AF669" s="272"/>
      <c r="AG669" s="272"/>
      <c r="AH669" s="272"/>
      <c r="AI669" s="272"/>
      <c r="AJ669" s="272"/>
    </row>
    <row r="670" ht="18.0" customHeight="1">
      <c r="A670" s="14"/>
      <c r="B670" s="14"/>
      <c r="C670" s="14"/>
      <c r="D670" s="148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272"/>
      <c r="R670" s="153"/>
      <c r="S670" s="272"/>
      <c r="T670" s="272"/>
      <c r="U670" s="272"/>
      <c r="V670" s="272"/>
      <c r="W670" s="272"/>
      <c r="X670" s="272"/>
      <c r="Y670" s="272"/>
      <c r="Z670" s="272"/>
      <c r="AA670" s="272"/>
      <c r="AB670" s="272"/>
      <c r="AC670" s="272"/>
      <c r="AD670" s="272"/>
      <c r="AE670" s="272"/>
      <c r="AF670" s="272"/>
      <c r="AG670" s="272"/>
      <c r="AH670" s="272"/>
      <c r="AI670" s="272"/>
      <c r="AJ670" s="272"/>
    </row>
    <row r="671" ht="18.0" customHeight="1">
      <c r="A671" s="14"/>
      <c r="B671" s="14"/>
      <c r="C671" s="14"/>
      <c r="D671" s="148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272"/>
      <c r="R671" s="153"/>
      <c r="S671" s="272"/>
      <c r="T671" s="272"/>
      <c r="U671" s="272"/>
      <c r="V671" s="272"/>
      <c r="W671" s="272"/>
      <c r="X671" s="272"/>
      <c r="Y671" s="272"/>
      <c r="Z671" s="272"/>
      <c r="AA671" s="272"/>
      <c r="AB671" s="272"/>
      <c r="AC671" s="272"/>
      <c r="AD671" s="272"/>
      <c r="AE671" s="272"/>
      <c r="AF671" s="272"/>
      <c r="AG671" s="272"/>
      <c r="AH671" s="272"/>
      <c r="AI671" s="272"/>
      <c r="AJ671" s="272"/>
    </row>
    <row r="672" ht="18.0" customHeight="1">
      <c r="A672" s="14"/>
      <c r="B672" s="14"/>
      <c r="C672" s="14"/>
      <c r="D672" s="148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272"/>
      <c r="R672" s="153"/>
      <c r="S672" s="272"/>
      <c r="T672" s="272"/>
      <c r="U672" s="272"/>
      <c r="V672" s="272"/>
      <c r="W672" s="272"/>
      <c r="X672" s="272"/>
      <c r="Y672" s="272"/>
      <c r="Z672" s="272"/>
      <c r="AA672" s="272"/>
      <c r="AB672" s="272"/>
      <c r="AC672" s="272"/>
      <c r="AD672" s="272"/>
      <c r="AE672" s="272"/>
      <c r="AF672" s="272"/>
      <c r="AG672" s="272"/>
      <c r="AH672" s="272"/>
      <c r="AI672" s="272"/>
      <c r="AJ672" s="272"/>
    </row>
    <row r="673" ht="18.0" customHeight="1">
      <c r="A673" s="14"/>
      <c r="B673" s="14"/>
      <c r="C673" s="14"/>
      <c r="D673" s="148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272"/>
      <c r="R673" s="153"/>
      <c r="S673" s="272"/>
      <c r="T673" s="272"/>
      <c r="U673" s="272"/>
      <c r="V673" s="272"/>
      <c r="W673" s="272"/>
      <c r="X673" s="272"/>
      <c r="Y673" s="272"/>
      <c r="Z673" s="272"/>
      <c r="AA673" s="272"/>
      <c r="AB673" s="272"/>
      <c r="AC673" s="272"/>
      <c r="AD673" s="272"/>
      <c r="AE673" s="272"/>
      <c r="AF673" s="272"/>
      <c r="AG673" s="272"/>
      <c r="AH673" s="272"/>
      <c r="AI673" s="272"/>
      <c r="AJ673" s="272"/>
    </row>
    <row r="674" ht="18.0" customHeight="1">
      <c r="A674" s="14"/>
      <c r="B674" s="14"/>
      <c r="C674" s="14"/>
      <c r="D674" s="148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272"/>
      <c r="R674" s="153"/>
      <c r="S674" s="272"/>
      <c r="T674" s="272"/>
      <c r="U674" s="272"/>
      <c r="V674" s="272"/>
      <c r="W674" s="272"/>
      <c r="X674" s="272"/>
      <c r="Y674" s="272"/>
      <c r="Z674" s="272"/>
      <c r="AA674" s="272"/>
      <c r="AB674" s="272"/>
      <c r="AC674" s="272"/>
      <c r="AD674" s="272"/>
      <c r="AE674" s="272"/>
      <c r="AF674" s="272"/>
      <c r="AG674" s="272"/>
      <c r="AH674" s="272"/>
      <c r="AI674" s="272"/>
      <c r="AJ674" s="272"/>
    </row>
    <row r="675" ht="18.0" customHeight="1">
      <c r="A675" s="14"/>
      <c r="B675" s="14"/>
      <c r="C675" s="14"/>
      <c r="D675" s="148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272"/>
      <c r="R675" s="153"/>
      <c r="S675" s="272"/>
      <c r="T675" s="272"/>
      <c r="U675" s="272"/>
      <c r="V675" s="272"/>
      <c r="W675" s="272"/>
      <c r="X675" s="272"/>
      <c r="Y675" s="272"/>
      <c r="Z675" s="272"/>
      <c r="AA675" s="272"/>
      <c r="AB675" s="272"/>
      <c r="AC675" s="272"/>
      <c r="AD675" s="272"/>
      <c r="AE675" s="272"/>
      <c r="AF675" s="272"/>
      <c r="AG675" s="272"/>
      <c r="AH675" s="272"/>
      <c r="AI675" s="272"/>
      <c r="AJ675" s="272"/>
    </row>
    <row r="676" ht="18.0" customHeight="1">
      <c r="A676" s="14"/>
      <c r="B676" s="14"/>
      <c r="C676" s="14"/>
      <c r="D676" s="148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272"/>
      <c r="R676" s="153"/>
      <c r="S676" s="272"/>
      <c r="T676" s="272"/>
      <c r="U676" s="272"/>
      <c r="V676" s="272"/>
      <c r="W676" s="272"/>
      <c r="X676" s="272"/>
      <c r="Y676" s="272"/>
      <c r="Z676" s="272"/>
      <c r="AA676" s="272"/>
      <c r="AB676" s="272"/>
      <c r="AC676" s="272"/>
      <c r="AD676" s="272"/>
      <c r="AE676" s="272"/>
      <c r="AF676" s="272"/>
      <c r="AG676" s="272"/>
      <c r="AH676" s="272"/>
      <c r="AI676" s="272"/>
      <c r="AJ676" s="272"/>
    </row>
    <row r="677" ht="18.0" customHeight="1">
      <c r="A677" s="14"/>
      <c r="B677" s="14"/>
      <c r="C677" s="14"/>
      <c r="D677" s="148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272"/>
      <c r="R677" s="153"/>
      <c r="S677" s="272"/>
      <c r="T677" s="272"/>
      <c r="U677" s="272"/>
      <c r="V677" s="272"/>
      <c r="W677" s="272"/>
      <c r="X677" s="272"/>
      <c r="Y677" s="272"/>
      <c r="Z677" s="272"/>
      <c r="AA677" s="272"/>
      <c r="AB677" s="272"/>
      <c r="AC677" s="272"/>
      <c r="AD677" s="272"/>
      <c r="AE677" s="272"/>
      <c r="AF677" s="272"/>
      <c r="AG677" s="272"/>
      <c r="AH677" s="272"/>
      <c r="AI677" s="272"/>
      <c r="AJ677" s="272"/>
    </row>
    <row r="678" ht="18.0" customHeight="1">
      <c r="A678" s="14"/>
      <c r="B678" s="14"/>
      <c r="C678" s="14"/>
      <c r="D678" s="148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272"/>
      <c r="R678" s="153"/>
      <c r="S678" s="272"/>
      <c r="T678" s="272"/>
      <c r="U678" s="272"/>
      <c r="V678" s="272"/>
      <c r="W678" s="272"/>
      <c r="X678" s="272"/>
      <c r="Y678" s="272"/>
      <c r="Z678" s="272"/>
      <c r="AA678" s="272"/>
      <c r="AB678" s="272"/>
      <c r="AC678" s="272"/>
      <c r="AD678" s="272"/>
      <c r="AE678" s="272"/>
      <c r="AF678" s="272"/>
      <c r="AG678" s="272"/>
      <c r="AH678" s="272"/>
      <c r="AI678" s="272"/>
      <c r="AJ678" s="272"/>
    </row>
    <row r="679" ht="18.0" customHeight="1">
      <c r="A679" s="14"/>
      <c r="B679" s="14"/>
      <c r="C679" s="14"/>
      <c r="D679" s="148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272"/>
      <c r="R679" s="153"/>
      <c r="S679" s="272"/>
      <c r="T679" s="272"/>
      <c r="U679" s="272"/>
      <c r="V679" s="272"/>
      <c r="W679" s="272"/>
      <c r="X679" s="272"/>
      <c r="Y679" s="272"/>
      <c r="Z679" s="272"/>
      <c r="AA679" s="272"/>
      <c r="AB679" s="272"/>
      <c r="AC679" s="272"/>
      <c r="AD679" s="272"/>
      <c r="AE679" s="272"/>
      <c r="AF679" s="272"/>
      <c r="AG679" s="272"/>
      <c r="AH679" s="272"/>
      <c r="AI679" s="272"/>
      <c r="AJ679" s="272"/>
    </row>
    <row r="680" ht="18.0" customHeight="1">
      <c r="A680" s="14"/>
      <c r="B680" s="14"/>
      <c r="C680" s="14"/>
      <c r="D680" s="148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272"/>
      <c r="R680" s="153"/>
      <c r="S680" s="272"/>
      <c r="T680" s="272"/>
      <c r="U680" s="272"/>
      <c r="V680" s="272"/>
      <c r="W680" s="272"/>
      <c r="X680" s="272"/>
      <c r="Y680" s="272"/>
      <c r="Z680" s="272"/>
      <c r="AA680" s="272"/>
      <c r="AB680" s="272"/>
      <c r="AC680" s="272"/>
      <c r="AD680" s="272"/>
      <c r="AE680" s="272"/>
      <c r="AF680" s="272"/>
      <c r="AG680" s="272"/>
      <c r="AH680" s="272"/>
      <c r="AI680" s="272"/>
      <c r="AJ680" s="272"/>
    </row>
    <row r="681" ht="18.0" customHeight="1">
      <c r="A681" s="14"/>
      <c r="B681" s="14"/>
      <c r="C681" s="14"/>
      <c r="D681" s="148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272"/>
      <c r="R681" s="153"/>
      <c r="S681" s="272"/>
      <c r="T681" s="272"/>
      <c r="U681" s="272"/>
      <c r="V681" s="272"/>
      <c r="W681" s="272"/>
      <c r="X681" s="272"/>
      <c r="Y681" s="272"/>
      <c r="Z681" s="272"/>
      <c r="AA681" s="272"/>
      <c r="AB681" s="272"/>
      <c r="AC681" s="272"/>
      <c r="AD681" s="272"/>
      <c r="AE681" s="272"/>
      <c r="AF681" s="272"/>
      <c r="AG681" s="272"/>
      <c r="AH681" s="272"/>
      <c r="AI681" s="272"/>
      <c r="AJ681" s="272"/>
    </row>
    <row r="682" ht="18.0" customHeight="1">
      <c r="A682" s="14"/>
      <c r="B682" s="14"/>
      <c r="C682" s="14"/>
      <c r="D682" s="148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272"/>
      <c r="R682" s="153"/>
      <c r="S682" s="272"/>
      <c r="T682" s="272"/>
      <c r="U682" s="272"/>
      <c r="V682" s="272"/>
      <c r="W682" s="272"/>
      <c r="X682" s="272"/>
      <c r="Y682" s="272"/>
      <c r="Z682" s="272"/>
      <c r="AA682" s="272"/>
      <c r="AB682" s="272"/>
      <c r="AC682" s="272"/>
      <c r="AD682" s="272"/>
      <c r="AE682" s="272"/>
      <c r="AF682" s="272"/>
      <c r="AG682" s="272"/>
      <c r="AH682" s="272"/>
      <c r="AI682" s="272"/>
      <c r="AJ682" s="272"/>
    </row>
    <row r="683" ht="18.0" customHeight="1">
      <c r="A683" s="14"/>
      <c r="B683" s="14"/>
      <c r="C683" s="14"/>
      <c r="D683" s="148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272"/>
      <c r="R683" s="153"/>
      <c r="S683" s="272"/>
      <c r="T683" s="272"/>
      <c r="U683" s="272"/>
      <c r="V683" s="272"/>
      <c r="W683" s="272"/>
      <c r="X683" s="272"/>
      <c r="Y683" s="272"/>
      <c r="Z683" s="272"/>
      <c r="AA683" s="272"/>
      <c r="AB683" s="272"/>
      <c r="AC683" s="272"/>
      <c r="AD683" s="272"/>
      <c r="AE683" s="272"/>
      <c r="AF683" s="272"/>
      <c r="AG683" s="272"/>
      <c r="AH683" s="272"/>
      <c r="AI683" s="272"/>
      <c r="AJ683" s="272"/>
    </row>
    <row r="684" ht="18.0" customHeight="1">
      <c r="A684" s="14"/>
      <c r="B684" s="14"/>
      <c r="C684" s="14"/>
      <c r="D684" s="148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272"/>
      <c r="R684" s="153"/>
      <c r="S684" s="272"/>
      <c r="T684" s="272"/>
      <c r="U684" s="272"/>
      <c r="V684" s="272"/>
      <c r="W684" s="272"/>
      <c r="X684" s="272"/>
      <c r="Y684" s="272"/>
      <c r="Z684" s="272"/>
      <c r="AA684" s="272"/>
      <c r="AB684" s="272"/>
      <c r="AC684" s="272"/>
      <c r="AD684" s="272"/>
      <c r="AE684" s="272"/>
      <c r="AF684" s="272"/>
      <c r="AG684" s="272"/>
      <c r="AH684" s="272"/>
      <c r="AI684" s="272"/>
      <c r="AJ684" s="272"/>
    </row>
    <row r="685" ht="18.0" customHeight="1">
      <c r="A685" s="14"/>
      <c r="B685" s="14"/>
      <c r="C685" s="14"/>
      <c r="D685" s="148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272"/>
      <c r="R685" s="153"/>
      <c r="S685" s="272"/>
      <c r="T685" s="272"/>
      <c r="U685" s="272"/>
      <c r="V685" s="272"/>
      <c r="W685" s="272"/>
      <c r="X685" s="272"/>
      <c r="Y685" s="272"/>
      <c r="Z685" s="272"/>
      <c r="AA685" s="272"/>
      <c r="AB685" s="272"/>
      <c r="AC685" s="272"/>
      <c r="AD685" s="272"/>
      <c r="AE685" s="272"/>
      <c r="AF685" s="272"/>
      <c r="AG685" s="272"/>
      <c r="AH685" s="272"/>
      <c r="AI685" s="272"/>
      <c r="AJ685" s="272"/>
    </row>
    <row r="686" ht="18.0" customHeight="1">
      <c r="A686" s="14"/>
      <c r="B686" s="14"/>
      <c r="C686" s="14"/>
      <c r="D686" s="148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272"/>
      <c r="R686" s="153"/>
      <c r="S686" s="272"/>
      <c r="T686" s="272"/>
      <c r="U686" s="272"/>
      <c r="V686" s="272"/>
      <c r="W686" s="272"/>
      <c r="X686" s="272"/>
      <c r="Y686" s="272"/>
      <c r="Z686" s="272"/>
      <c r="AA686" s="272"/>
      <c r="AB686" s="272"/>
      <c r="AC686" s="272"/>
      <c r="AD686" s="272"/>
      <c r="AE686" s="272"/>
      <c r="AF686" s="272"/>
      <c r="AG686" s="272"/>
      <c r="AH686" s="272"/>
      <c r="AI686" s="272"/>
      <c r="AJ686" s="272"/>
    </row>
    <row r="687" ht="18.0" customHeight="1">
      <c r="A687" s="14"/>
      <c r="B687" s="14"/>
      <c r="C687" s="14"/>
      <c r="D687" s="148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272"/>
      <c r="R687" s="153"/>
      <c r="S687" s="272"/>
      <c r="T687" s="272"/>
      <c r="U687" s="272"/>
      <c r="V687" s="272"/>
      <c r="W687" s="272"/>
      <c r="X687" s="272"/>
      <c r="Y687" s="272"/>
      <c r="Z687" s="272"/>
      <c r="AA687" s="272"/>
      <c r="AB687" s="272"/>
      <c r="AC687" s="272"/>
      <c r="AD687" s="272"/>
      <c r="AE687" s="272"/>
      <c r="AF687" s="272"/>
      <c r="AG687" s="272"/>
      <c r="AH687" s="272"/>
      <c r="AI687" s="272"/>
      <c r="AJ687" s="272"/>
    </row>
    <row r="688" ht="18.0" customHeight="1">
      <c r="A688" s="14"/>
      <c r="B688" s="14"/>
      <c r="C688" s="14"/>
      <c r="D688" s="148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272"/>
      <c r="R688" s="153"/>
      <c r="S688" s="272"/>
      <c r="T688" s="272"/>
      <c r="U688" s="272"/>
      <c r="V688" s="272"/>
      <c r="W688" s="272"/>
      <c r="X688" s="272"/>
      <c r="Y688" s="272"/>
      <c r="Z688" s="272"/>
      <c r="AA688" s="272"/>
      <c r="AB688" s="272"/>
      <c r="AC688" s="272"/>
      <c r="AD688" s="272"/>
      <c r="AE688" s="272"/>
      <c r="AF688" s="272"/>
      <c r="AG688" s="272"/>
      <c r="AH688" s="272"/>
      <c r="AI688" s="272"/>
      <c r="AJ688" s="272"/>
    </row>
    <row r="689" ht="18.0" customHeight="1">
      <c r="A689" s="14"/>
      <c r="B689" s="14"/>
      <c r="C689" s="14"/>
      <c r="D689" s="148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272"/>
      <c r="R689" s="153"/>
      <c r="S689" s="272"/>
      <c r="T689" s="272"/>
      <c r="U689" s="272"/>
      <c r="V689" s="272"/>
      <c r="W689" s="272"/>
      <c r="X689" s="272"/>
      <c r="Y689" s="272"/>
      <c r="Z689" s="272"/>
      <c r="AA689" s="272"/>
      <c r="AB689" s="272"/>
      <c r="AC689" s="272"/>
      <c r="AD689" s="272"/>
      <c r="AE689" s="272"/>
      <c r="AF689" s="272"/>
      <c r="AG689" s="272"/>
      <c r="AH689" s="272"/>
      <c r="AI689" s="272"/>
      <c r="AJ689" s="272"/>
    </row>
    <row r="690" ht="18.0" customHeight="1">
      <c r="A690" s="14"/>
      <c r="B690" s="14"/>
      <c r="C690" s="14"/>
      <c r="D690" s="148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272"/>
      <c r="R690" s="153"/>
      <c r="S690" s="272"/>
      <c r="T690" s="272"/>
      <c r="U690" s="272"/>
      <c r="V690" s="272"/>
      <c r="W690" s="272"/>
      <c r="X690" s="272"/>
      <c r="Y690" s="272"/>
      <c r="Z690" s="272"/>
      <c r="AA690" s="272"/>
      <c r="AB690" s="272"/>
      <c r="AC690" s="272"/>
      <c r="AD690" s="272"/>
      <c r="AE690" s="272"/>
      <c r="AF690" s="272"/>
      <c r="AG690" s="272"/>
      <c r="AH690" s="272"/>
      <c r="AI690" s="272"/>
      <c r="AJ690" s="272"/>
    </row>
    <row r="691" ht="18.0" customHeight="1">
      <c r="A691" s="14"/>
      <c r="B691" s="14"/>
      <c r="C691" s="14"/>
      <c r="D691" s="148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272"/>
      <c r="R691" s="153"/>
      <c r="S691" s="272"/>
      <c r="T691" s="272"/>
      <c r="U691" s="272"/>
      <c r="V691" s="272"/>
      <c r="W691" s="272"/>
      <c r="X691" s="272"/>
      <c r="Y691" s="272"/>
      <c r="Z691" s="272"/>
      <c r="AA691" s="272"/>
      <c r="AB691" s="272"/>
      <c r="AC691" s="272"/>
      <c r="AD691" s="272"/>
      <c r="AE691" s="272"/>
      <c r="AF691" s="272"/>
      <c r="AG691" s="272"/>
      <c r="AH691" s="272"/>
      <c r="AI691" s="272"/>
      <c r="AJ691" s="272"/>
    </row>
    <row r="692" ht="18.0" customHeight="1">
      <c r="A692" s="14"/>
      <c r="B692" s="14"/>
      <c r="C692" s="14"/>
      <c r="D692" s="148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272"/>
      <c r="R692" s="153"/>
      <c r="S692" s="272"/>
      <c r="T692" s="272"/>
      <c r="U692" s="272"/>
      <c r="V692" s="272"/>
      <c r="W692" s="272"/>
      <c r="X692" s="272"/>
      <c r="Y692" s="272"/>
      <c r="Z692" s="272"/>
      <c r="AA692" s="272"/>
      <c r="AB692" s="272"/>
      <c r="AC692" s="272"/>
      <c r="AD692" s="272"/>
      <c r="AE692" s="272"/>
      <c r="AF692" s="272"/>
      <c r="AG692" s="272"/>
      <c r="AH692" s="272"/>
      <c r="AI692" s="272"/>
      <c r="AJ692" s="272"/>
    </row>
    <row r="693" ht="18.0" customHeight="1">
      <c r="A693" s="14"/>
      <c r="B693" s="14"/>
      <c r="C693" s="14"/>
      <c r="D693" s="148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272"/>
      <c r="R693" s="153"/>
      <c r="S693" s="272"/>
      <c r="T693" s="272"/>
      <c r="U693" s="272"/>
      <c r="V693" s="272"/>
      <c r="W693" s="272"/>
      <c r="X693" s="272"/>
      <c r="Y693" s="272"/>
      <c r="Z693" s="272"/>
      <c r="AA693" s="272"/>
      <c r="AB693" s="272"/>
      <c r="AC693" s="272"/>
      <c r="AD693" s="272"/>
      <c r="AE693" s="272"/>
      <c r="AF693" s="272"/>
      <c r="AG693" s="272"/>
      <c r="AH693" s="272"/>
      <c r="AI693" s="272"/>
      <c r="AJ693" s="272"/>
    </row>
    <row r="694" ht="18.0" customHeight="1">
      <c r="A694" s="14"/>
      <c r="B694" s="14"/>
      <c r="C694" s="14"/>
      <c r="D694" s="148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272"/>
      <c r="R694" s="153"/>
      <c r="S694" s="272"/>
      <c r="T694" s="272"/>
      <c r="U694" s="272"/>
      <c r="V694" s="272"/>
      <c r="W694" s="272"/>
      <c r="X694" s="272"/>
      <c r="Y694" s="272"/>
      <c r="Z694" s="272"/>
      <c r="AA694" s="272"/>
      <c r="AB694" s="272"/>
      <c r="AC694" s="272"/>
      <c r="AD694" s="272"/>
      <c r="AE694" s="272"/>
      <c r="AF694" s="272"/>
      <c r="AG694" s="272"/>
      <c r="AH694" s="272"/>
      <c r="AI694" s="272"/>
      <c r="AJ694" s="272"/>
    </row>
    <row r="695" ht="18.0" customHeight="1">
      <c r="A695" s="14"/>
      <c r="B695" s="14"/>
      <c r="C695" s="14"/>
      <c r="D695" s="148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272"/>
      <c r="R695" s="153"/>
      <c r="S695" s="272"/>
      <c r="T695" s="272"/>
      <c r="U695" s="272"/>
      <c r="V695" s="272"/>
      <c r="W695" s="272"/>
      <c r="X695" s="272"/>
      <c r="Y695" s="272"/>
      <c r="Z695" s="272"/>
      <c r="AA695" s="272"/>
      <c r="AB695" s="272"/>
      <c r="AC695" s="272"/>
      <c r="AD695" s="272"/>
      <c r="AE695" s="272"/>
      <c r="AF695" s="272"/>
      <c r="AG695" s="272"/>
      <c r="AH695" s="272"/>
      <c r="AI695" s="272"/>
      <c r="AJ695" s="272"/>
    </row>
    <row r="696" ht="18.0" customHeight="1">
      <c r="A696" s="14"/>
      <c r="B696" s="14"/>
      <c r="C696" s="14"/>
      <c r="D696" s="148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272"/>
      <c r="R696" s="153"/>
      <c r="S696" s="272"/>
      <c r="T696" s="272"/>
      <c r="U696" s="272"/>
      <c r="V696" s="272"/>
      <c r="W696" s="272"/>
      <c r="X696" s="272"/>
      <c r="Y696" s="272"/>
      <c r="Z696" s="272"/>
      <c r="AA696" s="272"/>
      <c r="AB696" s="272"/>
      <c r="AC696" s="272"/>
      <c r="AD696" s="272"/>
      <c r="AE696" s="272"/>
      <c r="AF696" s="272"/>
      <c r="AG696" s="272"/>
      <c r="AH696" s="272"/>
      <c r="AI696" s="272"/>
      <c r="AJ696" s="272"/>
    </row>
    <row r="697" ht="18.0" customHeight="1">
      <c r="A697" s="14"/>
      <c r="B697" s="14"/>
      <c r="C697" s="14"/>
      <c r="D697" s="148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272"/>
      <c r="R697" s="153"/>
      <c r="S697" s="272"/>
      <c r="T697" s="272"/>
      <c r="U697" s="272"/>
      <c r="V697" s="272"/>
      <c r="W697" s="272"/>
      <c r="X697" s="272"/>
      <c r="Y697" s="272"/>
      <c r="Z697" s="272"/>
      <c r="AA697" s="272"/>
      <c r="AB697" s="272"/>
      <c r="AC697" s="272"/>
      <c r="AD697" s="272"/>
      <c r="AE697" s="272"/>
      <c r="AF697" s="272"/>
      <c r="AG697" s="272"/>
      <c r="AH697" s="272"/>
      <c r="AI697" s="272"/>
      <c r="AJ697" s="272"/>
    </row>
    <row r="698" ht="18.0" customHeight="1">
      <c r="A698" s="14"/>
      <c r="B698" s="14"/>
      <c r="C698" s="14"/>
      <c r="D698" s="148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272"/>
      <c r="R698" s="153"/>
      <c r="S698" s="272"/>
      <c r="T698" s="272"/>
      <c r="U698" s="272"/>
      <c r="V698" s="272"/>
      <c r="W698" s="272"/>
      <c r="X698" s="272"/>
      <c r="Y698" s="272"/>
      <c r="Z698" s="272"/>
      <c r="AA698" s="272"/>
      <c r="AB698" s="272"/>
      <c r="AC698" s="272"/>
      <c r="AD698" s="272"/>
      <c r="AE698" s="272"/>
      <c r="AF698" s="272"/>
      <c r="AG698" s="272"/>
      <c r="AH698" s="272"/>
      <c r="AI698" s="272"/>
      <c r="AJ698" s="272"/>
    </row>
    <row r="699" ht="18.0" customHeight="1">
      <c r="A699" s="14"/>
      <c r="B699" s="14"/>
      <c r="C699" s="14"/>
      <c r="D699" s="148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272"/>
      <c r="R699" s="153"/>
      <c r="S699" s="272"/>
      <c r="T699" s="272"/>
      <c r="U699" s="272"/>
      <c r="V699" s="272"/>
      <c r="W699" s="272"/>
      <c r="X699" s="272"/>
      <c r="Y699" s="272"/>
      <c r="Z699" s="272"/>
      <c r="AA699" s="272"/>
      <c r="AB699" s="272"/>
      <c r="AC699" s="272"/>
      <c r="AD699" s="272"/>
      <c r="AE699" s="272"/>
      <c r="AF699" s="272"/>
      <c r="AG699" s="272"/>
      <c r="AH699" s="272"/>
      <c r="AI699" s="272"/>
      <c r="AJ699" s="272"/>
    </row>
    <row r="700" ht="18.0" customHeight="1">
      <c r="A700" s="14"/>
      <c r="B700" s="14"/>
      <c r="C700" s="14"/>
      <c r="D700" s="148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272"/>
      <c r="R700" s="153"/>
      <c r="S700" s="272"/>
      <c r="T700" s="272"/>
      <c r="U700" s="272"/>
      <c r="V700" s="272"/>
      <c r="W700" s="272"/>
      <c r="X700" s="272"/>
      <c r="Y700" s="272"/>
      <c r="Z700" s="272"/>
      <c r="AA700" s="272"/>
      <c r="AB700" s="272"/>
      <c r="AC700" s="272"/>
      <c r="AD700" s="272"/>
      <c r="AE700" s="272"/>
      <c r="AF700" s="272"/>
      <c r="AG700" s="272"/>
      <c r="AH700" s="272"/>
      <c r="AI700" s="272"/>
      <c r="AJ700" s="272"/>
    </row>
    <row r="701" ht="18.0" customHeight="1">
      <c r="A701" s="14"/>
      <c r="B701" s="14"/>
      <c r="C701" s="14"/>
      <c r="D701" s="148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272"/>
      <c r="R701" s="153"/>
      <c r="S701" s="272"/>
      <c r="T701" s="272"/>
      <c r="U701" s="272"/>
      <c r="V701" s="272"/>
      <c r="W701" s="272"/>
      <c r="X701" s="272"/>
      <c r="Y701" s="272"/>
      <c r="Z701" s="272"/>
      <c r="AA701" s="272"/>
      <c r="AB701" s="272"/>
      <c r="AC701" s="272"/>
      <c r="AD701" s="272"/>
      <c r="AE701" s="272"/>
      <c r="AF701" s="272"/>
      <c r="AG701" s="272"/>
      <c r="AH701" s="272"/>
      <c r="AI701" s="272"/>
      <c r="AJ701" s="272"/>
    </row>
    <row r="702" ht="18.0" customHeight="1">
      <c r="A702" s="14"/>
      <c r="B702" s="14"/>
      <c r="C702" s="14"/>
      <c r="D702" s="148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272"/>
      <c r="R702" s="153"/>
      <c r="S702" s="272"/>
      <c r="T702" s="272"/>
      <c r="U702" s="272"/>
      <c r="V702" s="272"/>
      <c r="W702" s="272"/>
      <c r="X702" s="272"/>
      <c r="Y702" s="272"/>
      <c r="Z702" s="272"/>
      <c r="AA702" s="272"/>
      <c r="AB702" s="272"/>
      <c r="AC702" s="272"/>
      <c r="AD702" s="272"/>
      <c r="AE702" s="272"/>
      <c r="AF702" s="272"/>
      <c r="AG702" s="272"/>
      <c r="AH702" s="272"/>
      <c r="AI702" s="272"/>
      <c r="AJ702" s="272"/>
    </row>
    <row r="703" ht="18.0" customHeight="1">
      <c r="A703" s="14"/>
      <c r="B703" s="14"/>
      <c r="C703" s="14"/>
      <c r="D703" s="148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272"/>
      <c r="R703" s="153"/>
      <c r="S703" s="272"/>
      <c r="T703" s="272"/>
      <c r="U703" s="272"/>
      <c r="V703" s="272"/>
      <c r="W703" s="272"/>
      <c r="X703" s="272"/>
      <c r="Y703" s="272"/>
      <c r="Z703" s="272"/>
      <c r="AA703" s="272"/>
      <c r="AB703" s="272"/>
      <c r="AC703" s="272"/>
      <c r="AD703" s="272"/>
      <c r="AE703" s="272"/>
      <c r="AF703" s="272"/>
      <c r="AG703" s="272"/>
      <c r="AH703" s="272"/>
      <c r="AI703" s="272"/>
      <c r="AJ703" s="272"/>
    </row>
    <row r="704" ht="18.0" customHeight="1">
      <c r="A704" s="14"/>
      <c r="B704" s="14"/>
      <c r="C704" s="14"/>
      <c r="D704" s="148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272"/>
      <c r="R704" s="153"/>
      <c r="S704" s="272"/>
      <c r="T704" s="272"/>
      <c r="U704" s="272"/>
      <c r="V704" s="272"/>
      <c r="W704" s="272"/>
      <c r="X704" s="272"/>
      <c r="Y704" s="272"/>
      <c r="Z704" s="272"/>
      <c r="AA704" s="272"/>
      <c r="AB704" s="272"/>
      <c r="AC704" s="272"/>
      <c r="AD704" s="272"/>
      <c r="AE704" s="272"/>
      <c r="AF704" s="272"/>
      <c r="AG704" s="272"/>
      <c r="AH704" s="272"/>
      <c r="AI704" s="272"/>
      <c r="AJ704" s="272"/>
    </row>
    <row r="705" ht="18.0" customHeight="1">
      <c r="A705" s="14"/>
      <c r="B705" s="14"/>
      <c r="C705" s="14"/>
      <c r="D705" s="148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272"/>
      <c r="R705" s="153"/>
      <c r="S705" s="272"/>
      <c r="T705" s="272"/>
      <c r="U705" s="272"/>
      <c r="V705" s="272"/>
      <c r="W705" s="272"/>
      <c r="X705" s="272"/>
      <c r="Y705" s="272"/>
      <c r="Z705" s="272"/>
      <c r="AA705" s="272"/>
      <c r="AB705" s="272"/>
      <c r="AC705" s="272"/>
      <c r="AD705" s="272"/>
      <c r="AE705" s="272"/>
      <c r="AF705" s="272"/>
      <c r="AG705" s="272"/>
      <c r="AH705" s="272"/>
      <c r="AI705" s="272"/>
      <c r="AJ705" s="272"/>
    </row>
    <row r="706" ht="18.0" customHeight="1">
      <c r="A706" s="14"/>
      <c r="B706" s="14"/>
      <c r="C706" s="14"/>
      <c r="D706" s="148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272"/>
      <c r="R706" s="153"/>
      <c r="S706" s="272"/>
      <c r="T706" s="272"/>
      <c r="U706" s="272"/>
      <c r="V706" s="272"/>
      <c r="W706" s="272"/>
      <c r="X706" s="272"/>
      <c r="Y706" s="272"/>
      <c r="Z706" s="272"/>
      <c r="AA706" s="272"/>
      <c r="AB706" s="272"/>
      <c r="AC706" s="272"/>
      <c r="AD706" s="272"/>
      <c r="AE706" s="272"/>
      <c r="AF706" s="272"/>
      <c r="AG706" s="272"/>
      <c r="AH706" s="272"/>
      <c r="AI706" s="272"/>
      <c r="AJ706" s="272"/>
    </row>
    <row r="707" ht="18.0" customHeight="1">
      <c r="A707" s="14"/>
      <c r="B707" s="14"/>
      <c r="C707" s="14"/>
      <c r="D707" s="148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272"/>
      <c r="R707" s="153"/>
      <c r="S707" s="272"/>
      <c r="T707" s="272"/>
      <c r="U707" s="272"/>
      <c r="V707" s="272"/>
      <c r="W707" s="272"/>
      <c r="X707" s="272"/>
      <c r="Y707" s="272"/>
      <c r="Z707" s="272"/>
      <c r="AA707" s="272"/>
      <c r="AB707" s="272"/>
      <c r="AC707" s="272"/>
      <c r="AD707" s="272"/>
      <c r="AE707" s="272"/>
      <c r="AF707" s="272"/>
      <c r="AG707" s="272"/>
      <c r="AH707" s="272"/>
      <c r="AI707" s="272"/>
      <c r="AJ707" s="272"/>
    </row>
    <row r="708" ht="18.0" customHeight="1">
      <c r="A708" s="14"/>
      <c r="B708" s="14"/>
      <c r="C708" s="14"/>
      <c r="D708" s="148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272"/>
      <c r="R708" s="153"/>
      <c r="S708" s="272"/>
      <c r="T708" s="272"/>
      <c r="U708" s="272"/>
      <c r="V708" s="272"/>
      <c r="W708" s="272"/>
      <c r="X708" s="272"/>
      <c r="Y708" s="272"/>
      <c r="Z708" s="272"/>
      <c r="AA708" s="272"/>
      <c r="AB708" s="272"/>
      <c r="AC708" s="272"/>
      <c r="AD708" s="272"/>
      <c r="AE708" s="272"/>
      <c r="AF708" s="272"/>
      <c r="AG708" s="272"/>
      <c r="AH708" s="272"/>
      <c r="AI708" s="272"/>
      <c r="AJ708" s="272"/>
    </row>
    <row r="709" ht="18.0" customHeight="1">
      <c r="A709" s="14"/>
      <c r="B709" s="14"/>
      <c r="C709" s="14"/>
      <c r="D709" s="148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272"/>
      <c r="R709" s="153"/>
      <c r="S709" s="272"/>
      <c r="T709" s="272"/>
      <c r="U709" s="272"/>
      <c r="V709" s="272"/>
      <c r="W709" s="272"/>
      <c r="X709" s="272"/>
      <c r="Y709" s="272"/>
      <c r="Z709" s="272"/>
      <c r="AA709" s="272"/>
      <c r="AB709" s="272"/>
      <c r="AC709" s="272"/>
      <c r="AD709" s="272"/>
      <c r="AE709" s="272"/>
      <c r="AF709" s="272"/>
      <c r="AG709" s="272"/>
      <c r="AH709" s="272"/>
      <c r="AI709" s="272"/>
      <c r="AJ709" s="272"/>
    </row>
    <row r="710" ht="18.0" customHeight="1">
      <c r="A710" s="14"/>
      <c r="B710" s="14"/>
      <c r="C710" s="14"/>
      <c r="D710" s="148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272"/>
      <c r="R710" s="153"/>
      <c r="S710" s="272"/>
      <c r="T710" s="272"/>
      <c r="U710" s="272"/>
      <c r="V710" s="272"/>
      <c r="W710" s="272"/>
      <c r="X710" s="272"/>
      <c r="Y710" s="272"/>
      <c r="Z710" s="272"/>
      <c r="AA710" s="272"/>
      <c r="AB710" s="272"/>
      <c r="AC710" s="272"/>
      <c r="AD710" s="272"/>
      <c r="AE710" s="272"/>
      <c r="AF710" s="272"/>
      <c r="AG710" s="272"/>
      <c r="AH710" s="272"/>
      <c r="AI710" s="272"/>
      <c r="AJ710" s="272"/>
    </row>
    <row r="711" ht="18.0" customHeight="1">
      <c r="A711" s="14"/>
      <c r="B711" s="14"/>
      <c r="C711" s="14"/>
      <c r="D711" s="148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272"/>
      <c r="R711" s="153"/>
      <c r="S711" s="272"/>
      <c r="T711" s="272"/>
      <c r="U711" s="272"/>
      <c r="V711" s="272"/>
      <c r="W711" s="272"/>
      <c r="X711" s="272"/>
      <c r="Y711" s="272"/>
      <c r="Z711" s="272"/>
      <c r="AA711" s="272"/>
      <c r="AB711" s="272"/>
      <c r="AC711" s="272"/>
      <c r="AD711" s="272"/>
      <c r="AE711" s="272"/>
      <c r="AF711" s="272"/>
      <c r="AG711" s="272"/>
      <c r="AH711" s="272"/>
      <c r="AI711" s="272"/>
      <c r="AJ711" s="272"/>
    </row>
    <row r="712" ht="18.0" customHeight="1">
      <c r="A712" s="14"/>
      <c r="B712" s="14"/>
      <c r="C712" s="14"/>
      <c r="D712" s="148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272"/>
      <c r="R712" s="153"/>
      <c r="S712" s="272"/>
      <c r="T712" s="272"/>
      <c r="U712" s="272"/>
      <c r="V712" s="272"/>
      <c r="W712" s="272"/>
      <c r="X712" s="272"/>
      <c r="Y712" s="272"/>
      <c r="Z712" s="272"/>
      <c r="AA712" s="272"/>
      <c r="AB712" s="272"/>
      <c r="AC712" s="272"/>
      <c r="AD712" s="272"/>
      <c r="AE712" s="272"/>
      <c r="AF712" s="272"/>
      <c r="AG712" s="272"/>
      <c r="AH712" s="272"/>
      <c r="AI712" s="272"/>
      <c r="AJ712" s="272"/>
    </row>
    <row r="713" ht="18.0" customHeight="1">
      <c r="A713" s="14"/>
      <c r="B713" s="14"/>
      <c r="C713" s="14"/>
      <c r="D713" s="148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272"/>
      <c r="R713" s="153"/>
      <c r="S713" s="272"/>
      <c r="T713" s="272"/>
      <c r="U713" s="272"/>
      <c r="V713" s="272"/>
      <c r="W713" s="272"/>
      <c r="X713" s="272"/>
      <c r="Y713" s="272"/>
      <c r="Z713" s="272"/>
      <c r="AA713" s="272"/>
      <c r="AB713" s="272"/>
      <c r="AC713" s="272"/>
      <c r="AD713" s="272"/>
      <c r="AE713" s="272"/>
      <c r="AF713" s="272"/>
      <c r="AG713" s="272"/>
      <c r="AH713" s="272"/>
      <c r="AI713" s="272"/>
      <c r="AJ713" s="272"/>
    </row>
    <row r="714" ht="18.0" customHeight="1">
      <c r="A714" s="14"/>
      <c r="B714" s="14"/>
      <c r="C714" s="14"/>
      <c r="D714" s="148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272"/>
      <c r="R714" s="153"/>
      <c r="S714" s="272"/>
      <c r="T714" s="272"/>
      <c r="U714" s="272"/>
      <c r="V714" s="272"/>
      <c r="W714" s="272"/>
      <c r="X714" s="272"/>
      <c r="Y714" s="272"/>
      <c r="Z714" s="272"/>
      <c r="AA714" s="272"/>
      <c r="AB714" s="272"/>
      <c r="AC714" s="272"/>
      <c r="AD714" s="272"/>
      <c r="AE714" s="272"/>
      <c r="AF714" s="272"/>
      <c r="AG714" s="272"/>
      <c r="AH714" s="272"/>
      <c r="AI714" s="272"/>
      <c r="AJ714" s="272"/>
    </row>
    <row r="715" ht="18.0" customHeight="1">
      <c r="A715" s="14"/>
      <c r="B715" s="14"/>
      <c r="C715" s="14"/>
      <c r="D715" s="148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272"/>
      <c r="R715" s="153"/>
      <c r="S715" s="272"/>
      <c r="T715" s="272"/>
      <c r="U715" s="272"/>
      <c r="V715" s="272"/>
      <c r="W715" s="272"/>
      <c r="X715" s="272"/>
      <c r="Y715" s="272"/>
      <c r="Z715" s="272"/>
      <c r="AA715" s="272"/>
      <c r="AB715" s="272"/>
      <c r="AC715" s="272"/>
      <c r="AD715" s="272"/>
      <c r="AE715" s="272"/>
      <c r="AF715" s="272"/>
      <c r="AG715" s="272"/>
      <c r="AH715" s="272"/>
      <c r="AI715" s="272"/>
      <c r="AJ715" s="272"/>
    </row>
    <row r="716" ht="18.0" customHeight="1">
      <c r="A716" s="14"/>
      <c r="B716" s="14"/>
      <c r="C716" s="14"/>
      <c r="D716" s="148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272"/>
      <c r="R716" s="153"/>
      <c r="S716" s="272"/>
      <c r="T716" s="272"/>
      <c r="U716" s="272"/>
      <c r="V716" s="272"/>
      <c r="W716" s="272"/>
      <c r="X716" s="272"/>
      <c r="Y716" s="272"/>
      <c r="Z716" s="272"/>
      <c r="AA716" s="272"/>
      <c r="AB716" s="272"/>
      <c r="AC716" s="272"/>
      <c r="AD716" s="272"/>
      <c r="AE716" s="272"/>
      <c r="AF716" s="272"/>
      <c r="AG716" s="272"/>
      <c r="AH716" s="272"/>
      <c r="AI716" s="272"/>
      <c r="AJ716" s="272"/>
    </row>
    <row r="717" ht="18.0" customHeight="1">
      <c r="A717" s="14"/>
      <c r="B717" s="14"/>
      <c r="C717" s="14"/>
      <c r="D717" s="148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272"/>
      <c r="R717" s="153"/>
      <c r="S717" s="272"/>
      <c r="T717" s="272"/>
      <c r="U717" s="272"/>
      <c r="V717" s="272"/>
      <c r="W717" s="272"/>
      <c r="X717" s="272"/>
      <c r="Y717" s="272"/>
      <c r="Z717" s="272"/>
      <c r="AA717" s="272"/>
      <c r="AB717" s="272"/>
      <c r="AC717" s="272"/>
      <c r="AD717" s="272"/>
      <c r="AE717" s="272"/>
      <c r="AF717" s="272"/>
      <c r="AG717" s="272"/>
      <c r="AH717" s="272"/>
      <c r="AI717" s="272"/>
      <c r="AJ717" s="272"/>
    </row>
    <row r="718" ht="18.0" customHeight="1">
      <c r="A718" s="14"/>
      <c r="B718" s="14"/>
      <c r="C718" s="14"/>
      <c r="D718" s="148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272"/>
      <c r="R718" s="153"/>
      <c r="S718" s="272"/>
      <c r="T718" s="272"/>
      <c r="U718" s="272"/>
      <c r="V718" s="272"/>
      <c r="W718" s="272"/>
      <c r="X718" s="272"/>
      <c r="Y718" s="272"/>
      <c r="Z718" s="272"/>
      <c r="AA718" s="272"/>
      <c r="AB718" s="272"/>
      <c r="AC718" s="272"/>
      <c r="AD718" s="272"/>
      <c r="AE718" s="272"/>
      <c r="AF718" s="272"/>
      <c r="AG718" s="272"/>
      <c r="AH718" s="272"/>
      <c r="AI718" s="272"/>
      <c r="AJ718" s="272"/>
    </row>
    <row r="719" ht="18.0" customHeight="1">
      <c r="A719" s="14"/>
      <c r="B719" s="14"/>
      <c r="C719" s="14"/>
      <c r="D719" s="148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272"/>
      <c r="R719" s="153"/>
      <c r="S719" s="272"/>
      <c r="T719" s="272"/>
      <c r="U719" s="272"/>
      <c r="V719" s="272"/>
      <c r="W719" s="272"/>
      <c r="X719" s="272"/>
      <c r="Y719" s="272"/>
      <c r="Z719" s="272"/>
      <c r="AA719" s="272"/>
      <c r="AB719" s="272"/>
      <c r="AC719" s="272"/>
      <c r="AD719" s="272"/>
      <c r="AE719" s="272"/>
      <c r="AF719" s="272"/>
      <c r="AG719" s="272"/>
      <c r="AH719" s="272"/>
      <c r="AI719" s="272"/>
      <c r="AJ719" s="272"/>
    </row>
    <row r="720" ht="18.0" customHeight="1">
      <c r="A720" s="14"/>
      <c r="B720" s="14"/>
      <c r="C720" s="14"/>
      <c r="D720" s="148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272"/>
      <c r="R720" s="153"/>
      <c r="S720" s="272"/>
      <c r="T720" s="272"/>
      <c r="U720" s="272"/>
      <c r="V720" s="272"/>
      <c r="W720" s="272"/>
      <c r="X720" s="272"/>
      <c r="Y720" s="272"/>
      <c r="Z720" s="272"/>
      <c r="AA720" s="272"/>
      <c r="AB720" s="272"/>
      <c r="AC720" s="272"/>
      <c r="AD720" s="272"/>
      <c r="AE720" s="272"/>
      <c r="AF720" s="272"/>
      <c r="AG720" s="272"/>
      <c r="AH720" s="272"/>
      <c r="AI720" s="272"/>
      <c r="AJ720" s="272"/>
    </row>
    <row r="721" ht="18.0" customHeight="1">
      <c r="A721" s="14"/>
      <c r="B721" s="14"/>
      <c r="C721" s="14"/>
      <c r="D721" s="148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272"/>
      <c r="R721" s="153"/>
      <c r="S721" s="272"/>
      <c r="T721" s="272"/>
      <c r="U721" s="272"/>
      <c r="V721" s="272"/>
      <c r="W721" s="272"/>
      <c r="X721" s="272"/>
      <c r="Y721" s="272"/>
      <c r="Z721" s="272"/>
      <c r="AA721" s="272"/>
      <c r="AB721" s="272"/>
      <c r="AC721" s="272"/>
      <c r="AD721" s="272"/>
      <c r="AE721" s="272"/>
      <c r="AF721" s="272"/>
      <c r="AG721" s="272"/>
      <c r="AH721" s="272"/>
      <c r="AI721" s="272"/>
      <c r="AJ721" s="272"/>
    </row>
    <row r="722" ht="18.0" customHeight="1">
      <c r="A722" s="14"/>
      <c r="B722" s="14"/>
      <c r="C722" s="14"/>
      <c r="D722" s="148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272"/>
      <c r="R722" s="153"/>
      <c r="S722" s="272"/>
      <c r="T722" s="272"/>
      <c r="U722" s="272"/>
      <c r="V722" s="272"/>
      <c r="W722" s="272"/>
      <c r="X722" s="272"/>
      <c r="Y722" s="272"/>
      <c r="Z722" s="272"/>
      <c r="AA722" s="272"/>
      <c r="AB722" s="272"/>
      <c r="AC722" s="272"/>
      <c r="AD722" s="272"/>
      <c r="AE722" s="272"/>
      <c r="AF722" s="272"/>
      <c r="AG722" s="272"/>
      <c r="AH722" s="272"/>
      <c r="AI722" s="272"/>
      <c r="AJ722" s="272"/>
    </row>
    <row r="723" ht="18.0" customHeight="1">
      <c r="A723" s="14"/>
      <c r="B723" s="14"/>
      <c r="C723" s="14"/>
      <c r="D723" s="148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272"/>
      <c r="R723" s="153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</row>
    <row r="724" ht="18.0" customHeight="1">
      <c r="A724" s="14"/>
      <c r="B724" s="14"/>
      <c r="C724" s="14"/>
      <c r="D724" s="148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272"/>
      <c r="R724" s="153"/>
      <c r="S724" s="272"/>
      <c r="T724" s="272"/>
      <c r="U724" s="272"/>
      <c r="V724" s="272"/>
      <c r="W724" s="272"/>
      <c r="X724" s="272"/>
      <c r="Y724" s="272"/>
      <c r="Z724" s="272"/>
      <c r="AA724" s="272"/>
      <c r="AB724" s="272"/>
      <c r="AC724" s="272"/>
      <c r="AD724" s="272"/>
      <c r="AE724" s="272"/>
      <c r="AF724" s="272"/>
      <c r="AG724" s="272"/>
      <c r="AH724" s="272"/>
      <c r="AI724" s="272"/>
      <c r="AJ724" s="272"/>
    </row>
    <row r="725" ht="18.0" customHeight="1">
      <c r="A725" s="14"/>
      <c r="B725" s="14"/>
      <c r="C725" s="14"/>
      <c r="D725" s="148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272"/>
      <c r="R725" s="153"/>
      <c r="S725" s="272"/>
      <c r="T725" s="272"/>
      <c r="U725" s="272"/>
      <c r="V725" s="272"/>
      <c r="W725" s="272"/>
      <c r="X725" s="272"/>
      <c r="Y725" s="272"/>
      <c r="Z725" s="272"/>
      <c r="AA725" s="272"/>
      <c r="AB725" s="272"/>
      <c r="AC725" s="272"/>
      <c r="AD725" s="272"/>
      <c r="AE725" s="272"/>
      <c r="AF725" s="272"/>
      <c r="AG725" s="272"/>
      <c r="AH725" s="272"/>
      <c r="AI725" s="272"/>
      <c r="AJ725" s="272"/>
    </row>
    <row r="726" ht="18.0" customHeight="1">
      <c r="A726" s="14"/>
      <c r="B726" s="14"/>
      <c r="C726" s="14"/>
      <c r="D726" s="148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272"/>
      <c r="R726" s="153"/>
      <c r="S726" s="272"/>
      <c r="T726" s="272"/>
      <c r="U726" s="272"/>
      <c r="V726" s="272"/>
      <c r="W726" s="272"/>
      <c r="X726" s="272"/>
      <c r="Y726" s="272"/>
      <c r="Z726" s="272"/>
      <c r="AA726" s="272"/>
      <c r="AB726" s="272"/>
      <c r="AC726" s="272"/>
      <c r="AD726" s="272"/>
      <c r="AE726" s="272"/>
      <c r="AF726" s="272"/>
      <c r="AG726" s="272"/>
      <c r="AH726" s="272"/>
      <c r="AI726" s="272"/>
      <c r="AJ726" s="272"/>
    </row>
    <row r="727" ht="18.0" customHeight="1">
      <c r="A727" s="14"/>
      <c r="B727" s="14"/>
      <c r="C727" s="14"/>
      <c r="D727" s="148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272"/>
      <c r="R727" s="153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</row>
    <row r="728" ht="18.0" customHeight="1">
      <c r="A728" s="14"/>
      <c r="B728" s="14"/>
      <c r="C728" s="14"/>
      <c r="D728" s="148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272"/>
      <c r="R728" s="153"/>
      <c r="S728" s="272"/>
      <c r="T728" s="272"/>
      <c r="U728" s="272"/>
      <c r="V728" s="272"/>
      <c r="W728" s="272"/>
      <c r="X728" s="272"/>
      <c r="Y728" s="272"/>
      <c r="Z728" s="272"/>
      <c r="AA728" s="272"/>
      <c r="AB728" s="272"/>
      <c r="AC728" s="272"/>
      <c r="AD728" s="272"/>
      <c r="AE728" s="272"/>
      <c r="AF728" s="272"/>
      <c r="AG728" s="272"/>
      <c r="AH728" s="272"/>
      <c r="AI728" s="272"/>
      <c r="AJ728" s="272"/>
    </row>
    <row r="729" ht="18.0" customHeight="1">
      <c r="A729" s="14"/>
      <c r="B729" s="14"/>
      <c r="C729" s="14"/>
      <c r="D729" s="148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272"/>
      <c r="R729" s="153"/>
      <c r="S729" s="272"/>
      <c r="T729" s="272"/>
      <c r="U729" s="272"/>
      <c r="V729" s="272"/>
      <c r="W729" s="272"/>
      <c r="X729" s="272"/>
      <c r="Y729" s="272"/>
      <c r="Z729" s="272"/>
      <c r="AA729" s="272"/>
      <c r="AB729" s="272"/>
      <c r="AC729" s="272"/>
      <c r="AD729" s="272"/>
      <c r="AE729" s="272"/>
      <c r="AF729" s="272"/>
      <c r="AG729" s="272"/>
      <c r="AH729" s="272"/>
      <c r="AI729" s="272"/>
      <c r="AJ729" s="272"/>
    </row>
    <row r="730" ht="18.0" customHeight="1">
      <c r="A730" s="14"/>
      <c r="B730" s="14"/>
      <c r="C730" s="14"/>
      <c r="D730" s="148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272"/>
      <c r="R730" s="153"/>
      <c r="S730" s="272"/>
      <c r="T730" s="272"/>
      <c r="U730" s="272"/>
      <c r="V730" s="272"/>
      <c r="W730" s="272"/>
      <c r="X730" s="272"/>
      <c r="Y730" s="272"/>
      <c r="Z730" s="272"/>
      <c r="AA730" s="272"/>
      <c r="AB730" s="272"/>
      <c r="AC730" s="272"/>
      <c r="AD730" s="272"/>
      <c r="AE730" s="272"/>
      <c r="AF730" s="272"/>
      <c r="AG730" s="272"/>
      <c r="AH730" s="272"/>
      <c r="AI730" s="272"/>
      <c r="AJ730" s="272"/>
    </row>
    <row r="731" ht="18.0" customHeight="1">
      <c r="A731" s="14"/>
      <c r="B731" s="14"/>
      <c r="C731" s="14"/>
      <c r="D731" s="148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272"/>
      <c r="R731" s="153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</row>
    <row r="732" ht="18.0" customHeight="1">
      <c r="A732" s="14"/>
      <c r="B732" s="14"/>
      <c r="C732" s="14"/>
      <c r="D732" s="148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272"/>
      <c r="R732" s="153"/>
      <c r="S732" s="272"/>
      <c r="T732" s="272"/>
      <c r="U732" s="272"/>
      <c r="V732" s="272"/>
      <c r="W732" s="272"/>
      <c r="X732" s="272"/>
      <c r="Y732" s="272"/>
      <c r="Z732" s="272"/>
      <c r="AA732" s="272"/>
      <c r="AB732" s="272"/>
      <c r="AC732" s="272"/>
      <c r="AD732" s="272"/>
      <c r="AE732" s="272"/>
      <c r="AF732" s="272"/>
      <c r="AG732" s="272"/>
      <c r="AH732" s="272"/>
      <c r="AI732" s="272"/>
      <c r="AJ732" s="272"/>
    </row>
    <row r="733" ht="18.0" customHeight="1">
      <c r="A733" s="14"/>
      <c r="B733" s="14"/>
      <c r="C733" s="14"/>
      <c r="D733" s="148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272"/>
      <c r="R733" s="153"/>
      <c r="S733" s="272"/>
      <c r="T733" s="272"/>
      <c r="U733" s="272"/>
      <c r="V733" s="272"/>
      <c r="W733" s="272"/>
      <c r="X733" s="272"/>
      <c r="Y733" s="272"/>
      <c r="Z733" s="272"/>
      <c r="AA733" s="272"/>
      <c r="AB733" s="272"/>
      <c r="AC733" s="272"/>
      <c r="AD733" s="272"/>
      <c r="AE733" s="272"/>
      <c r="AF733" s="272"/>
      <c r="AG733" s="272"/>
      <c r="AH733" s="272"/>
      <c r="AI733" s="272"/>
      <c r="AJ733" s="272"/>
    </row>
    <row r="734" ht="18.0" customHeight="1">
      <c r="A734" s="14"/>
      <c r="B734" s="14"/>
      <c r="C734" s="14"/>
      <c r="D734" s="148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272"/>
      <c r="R734" s="153"/>
      <c r="S734" s="272"/>
      <c r="T734" s="272"/>
      <c r="U734" s="272"/>
      <c r="V734" s="272"/>
      <c r="W734" s="272"/>
      <c r="X734" s="272"/>
      <c r="Y734" s="272"/>
      <c r="Z734" s="272"/>
      <c r="AA734" s="272"/>
      <c r="AB734" s="272"/>
      <c r="AC734" s="272"/>
      <c r="AD734" s="272"/>
      <c r="AE734" s="272"/>
      <c r="AF734" s="272"/>
      <c r="AG734" s="272"/>
      <c r="AH734" s="272"/>
      <c r="AI734" s="272"/>
      <c r="AJ734" s="272"/>
    </row>
    <row r="735" ht="18.0" customHeight="1">
      <c r="A735" s="14"/>
      <c r="B735" s="14"/>
      <c r="C735" s="14"/>
      <c r="D735" s="148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272"/>
      <c r="R735" s="153"/>
      <c r="S735" s="272"/>
      <c r="T735" s="272"/>
      <c r="U735" s="272"/>
      <c r="V735" s="272"/>
      <c r="W735" s="272"/>
      <c r="X735" s="272"/>
      <c r="Y735" s="272"/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</row>
    <row r="736" ht="18.0" customHeight="1">
      <c r="A736" s="14"/>
      <c r="B736" s="14"/>
      <c r="C736" s="14"/>
      <c r="D736" s="148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272"/>
      <c r="R736" s="153"/>
      <c r="S736" s="272"/>
      <c r="T736" s="272"/>
      <c r="U736" s="272"/>
      <c r="V736" s="272"/>
      <c r="W736" s="272"/>
      <c r="X736" s="272"/>
      <c r="Y736" s="272"/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</row>
    <row r="737" ht="18.0" customHeight="1">
      <c r="A737" s="14"/>
      <c r="B737" s="14"/>
      <c r="C737" s="14"/>
      <c r="D737" s="148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272"/>
      <c r="R737" s="153"/>
      <c r="S737" s="272"/>
      <c r="T737" s="272"/>
      <c r="U737" s="272"/>
      <c r="V737" s="272"/>
      <c r="W737" s="272"/>
      <c r="X737" s="272"/>
      <c r="Y737" s="272"/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</row>
    <row r="738" ht="18.0" customHeight="1">
      <c r="A738" s="14"/>
      <c r="B738" s="14"/>
      <c r="C738" s="14"/>
      <c r="D738" s="148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272"/>
      <c r="R738" s="153"/>
      <c r="S738" s="272"/>
      <c r="T738" s="272"/>
      <c r="U738" s="272"/>
      <c r="V738" s="272"/>
      <c r="W738" s="272"/>
      <c r="X738" s="272"/>
      <c r="Y738" s="272"/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</row>
    <row r="739" ht="18.0" customHeight="1">
      <c r="A739" s="14"/>
      <c r="B739" s="14"/>
      <c r="C739" s="14"/>
      <c r="D739" s="148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272"/>
      <c r="R739" s="153"/>
      <c r="S739" s="272"/>
      <c r="T739" s="272"/>
      <c r="U739" s="272"/>
      <c r="V739" s="272"/>
      <c r="W739" s="272"/>
      <c r="X739" s="272"/>
      <c r="Y739" s="272"/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</row>
    <row r="740" ht="18.0" customHeight="1">
      <c r="A740" s="14"/>
      <c r="B740" s="14"/>
      <c r="C740" s="14"/>
      <c r="D740" s="148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272"/>
      <c r="R740" s="153"/>
      <c r="S740" s="272"/>
      <c r="T740" s="272"/>
      <c r="U740" s="272"/>
      <c r="V740" s="272"/>
      <c r="W740" s="272"/>
      <c r="X740" s="272"/>
      <c r="Y740" s="272"/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</row>
    <row r="741" ht="18.0" customHeight="1">
      <c r="A741" s="14"/>
      <c r="B741" s="14"/>
      <c r="C741" s="14"/>
      <c r="D741" s="148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272"/>
      <c r="R741" s="153"/>
      <c r="S741" s="272"/>
      <c r="T741" s="272"/>
      <c r="U741" s="272"/>
      <c r="V741" s="272"/>
      <c r="W741" s="272"/>
      <c r="X741" s="272"/>
      <c r="Y741" s="272"/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</row>
    <row r="742" ht="18.0" customHeight="1">
      <c r="A742" s="14"/>
      <c r="B742" s="14"/>
      <c r="C742" s="14"/>
      <c r="D742" s="148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272"/>
      <c r="R742" s="153"/>
      <c r="S742" s="272"/>
      <c r="T742" s="272"/>
      <c r="U742" s="272"/>
      <c r="V742" s="272"/>
      <c r="W742" s="272"/>
      <c r="X742" s="272"/>
      <c r="Y742" s="272"/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</row>
    <row r="743" ht="18.0" customHeight="1">
      <c r="A743" s="14"/>
      <c r="B743" s="14"/>
      <c r="C743" s="14"/>
      <c r="D743" s="148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272"/>
      <c r="R743" s="153"/>
      <c r="S743" s="272"/>
      <c r="T743" s="272"/>
      <c r="U743" s="272"/>
      <c r="V743" s="272"/>
      <c r="W743" s="272"/>
      <c r="X743" s="272"/>
      <c r="Y743" s="272"/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</row>
    <row r="744" ht="18.0" customHeight="1">
      <c r="A744" s="14"/>
      <c r="B744" s="14"/>
      <c r="C744" s="14"/>
      <c r="D744" s="148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272"/>
      <c r="R744" s="153"/>
      <c r="S744" s="272"/>
      <c r="T744" s="272"/>
      <c r="U744" s="272"/>
      <c r="V744" s="272"/>
      <c r="W744" s="272"/>
      <c r="X744" s="272"/>
      <c r="Y744" s="272"/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</row>
    <row r="745" ht="18.0" customHeight="1">
      <c r="A745" s="14"/>
      <c r="B745" s="14"/>
      <c r="C745" s="14"/>
      <c r="D745" s="148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272"/>
      <c r="R745" s="153"/>
      <c r="S745" s="272"/>
      <c r="T745" s="272"/>
      <c r="U745" s="272"/>
      <c r="V745" s="272"/>
      <c r="W745" s="272"/>
      <c r="X745" s="272"/>
      <c r="Y745" s="272"/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</row>
    <row r="746" ht="18.0" customHeight="1">
      <c r="A746" s="14"/>
      <c r="B746" s="14"/>
      <c r="C746" s="14"/>
      <c r="D746" s="148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272"/>
      <c r="R746" s="153"/>
      <c r="S746" s="272"/>
      <c r="T746" s="272"/>
      <c r="U746" s="272"/>
      <c r="V746" s="272"/>
      <c r="W746" s="272"/>
      <c r="X746" s="272"/>
      <c r="Y746" s="272"/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</row>
    <row r="747" ht="18.0" customHeight="1">
      <c r="A747" s="14"/>
      <c r="B747" s="14"/>
      <c r="C747" s="14"/>
      <c r="D747" s="148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272"/>
      <c r="R747" s="153"/>
      <c r="S747" s="272"/>
      <c r="T747" s="272"/>
      <c r="U747" s="272"/>
      <c r="V747" s="272"/>
      <c r="W747" s="272"/>
      <c r="X747" s="272"/>
      <c r="Y747" s="272"/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</row>
    <row r="748" ht="18.0" customHeight="1">
      <c r="A748" s="14"/>
      <c r="B748" s="14"/>
      <c r="C748" s="14"/>
      <c r="D748" s="148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272"/>
      <c r="R748" s="153"/>
      <c r="S748" s="272"/>
      <c r="T748" s="272"/>
      <c r="U748" s="272"/>
      <c r="V748" s="272"/>
      <c r="W748" s="272"/>
      <c r="X748" s="272"/>
      <c r="Y748" s="272"/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</row>
    <row r="749" ht="18.0" customHeight="1">
      <c r="A749" s="14"/>
      <c r="B749" s="14"/>
      <c r="C749" s="14"/>
      <c r="D749" s="148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272"/>
      <c r="R749" s="153"/>
      <c r="S749" s="272"/>
      <c r="T749" s="272"/>
      <c r="U749" s="272"/>
      <c r="V749" s="272"/>
      <c r="W749" s="272"/>
      <c r="X749" s="272"/>
      <c r="Y749" s="272"/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</row>
    <row r="750" ht="18.0" customHeight="1">
      <c r="A750" s="14"/>
      <c r="B750" s="14"/>
      <c r="C750" s="14"/>
      <c r="D750" s="148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272"/>
      <c r="R750" s="153"/>
      <c r="S750" s="272"/>
      <c r="T750" s="272"/>
      <c r="U750" s="272"/>
      <c r="V750" s="272"/>
      <c r="W750" s="272"/>
      <c r="X750" s="272"/>
      <c r="Y750" s="272"/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</row>
    <row r="751" ht="18.0" customHeight="1">
      <c r="A751" s="14"/>
      <c r="B751" s="14"/>
      <c r="C751" s="14"/>
      <c r="D751" s="148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272"/>
      <c r="R751" s="153"/>
      <c r="S751" s="272"/>
      <c r="T751" s="272"/>
      <c r="U751" s="272"/>
      <c r="V751" s="272"/>
      <c r="W751" s="272"/>
      <c r="X751" s="272"/>
      <c r="Y751" s="272"/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</row>
    <row r="752" ht="18.0" customHeight="1">
      <c r="A752" s="14"/>
      <c r="B752" s="14"/>
      <c r="C752" s="14"/>
      <c r="D752" s="148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272"/>
      <c r="R752" s="153"/>
      <c r="S752" s="272"/>
      <c r="T752" s="272"/>
      <c r="U752" s="272"/>
      <c r="V752" s="272"/>
      <c r="W752" s="272"/>
      <c r="X752" s="272"/>
      <c r="Y752" s="272"/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</row>
    <row r="753" ht="18.0" customHeight="1">
      <c r="A753" s="14"/>
      <c r="B753" s="14"/>
      <c r="C753" s="14"/>
      <c r="D753" s="148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272"/>
      <c r="R753" s="153"/>
      <c r="S753" s="272"/>
      <c r="T753" s="272"/>
      <c r="U753" s="272"/>
      <c r="V753" s="272"/>
      <c r="W753" s="272"/>
      <c r="X753" s="272"/>
      <c r="Y753" s="272"/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</row>
    <row r="754" ht="18.0" customHeight="1">
      <c r="A754" s="14"/>
      <c r="B754" s="14"/>
      <c r="C754" s="14"/>
      <c r="D754" s="148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272"/>
      <c r="R754" s="153"/>
      <c r="S754" s="272"/>
      <c r="T754" s="272"/>
      <c r="U754" s="272"/>
      <c r="V754" s="272"/>
      <c r="W754" s="272"/>
      <c r="X754" s="272"/>
      <c r="Y754" s="272"/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</row>
    <row r="755" ht="18.0" customHeight="1">
      <c r="A755" s="14"/>
      <c r="B755" s="14"/>
      <c r="C755" s="14"/>
      <c r="D755" s="148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272"/>
      <c r="R755" s="153"/>
      <c r="S755" s="272"/>
      <c r="T755" s="272"/>
      <c r="U755" s="272"/>
      <c r="V755" s="272"/>
      <c r="W755" s="272"/>
      <c r="X755" s="272"/>
      <c r="Y755" s="272"/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</row>
    <row r="756" ht="18.0" customHeight="1">
      <c r="A756" s="14"/>
      <c r="B756" s="14"/>
      <c r="C756" s="14"/>
      <c r="D756" s="148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272"/>
      <c r="R756" s="153"/>
      <c r="S756" s="272"/>
      <c r="T756" s="272"/>
      <c r="U756" s="272"/>
      <c r="V756" s="272"/>
      <c r="W756" s="272"/>
      <c r="X756" s="272"/>
      <c r="Y756" s="272"/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</row>
    <row r="757" ht="18.0" customHeight="1">
      <c r="A757" s="14"/>
      <c r="B757" s="14"/>
      <c r="C757" s="14"/>
      <c r="D757" s="148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272"/>
      <c r="R757" s="153"/>
      <c r="S757" s="272"/>
      <c r="T757" s="272"/>
      <c r="U757" s="272"/>
      <c r="V757" s="272"/>
      <c r="W757" s="272"/>
      <c r="X757" s="272"/>
      <c r="Y757" s="272"/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</row>
    <row r="758" ht="18.0" customHeight="1">
      <c r="A758" s="14"/>
      <c r="B758" s="14"/>
      <c r="C758" s="14"/>
      <c r="D758" s="148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272"/>
      <c r="R758" s="153"/>
      <c r="S758" s="272"/>
      <c r="T758" s="272"/>
      <c r="U758" s="272"/>
      <c r="V758" s="272"/>
      <c r="W758" s="272"/>
      <c r="X758" s="272"/>
      <c r="Y758" s="272"/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</row>
    <row r="759" ht="18.0" customHeight="1">
      <c r="A759" s="14"/>
      <c r="B759" s="14"/>
      <c r="C759" s="14"/>
      <c r="D759" s="148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272"/>
      <c r="R759" s="153"/>
      <c r="S759" s="272"/>
      <c r="T759" s="272"/>
      <c r="U759" s="272"/>
      <c r="V759" s="272"/>
      <c r="W759" s="272"/>
      <c r="X759" s="272"/>
      <c r="Y759" s="272"/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</row>
    <row r="760" ht="18.0" customHeight="1">
      <c r="A760" s="14"/>
      <c r="B760" s="14"/>
      <c r="C760" s="14"/>
      <c r="D760" s="148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272"/>
      <c r="R760" s="153"/>
      <c r="S760" s="272"/>
      <c r="T760" s="272"/>
      <c r="U760" s="272"/>
      <c r="V760" s="272"/>
      <c r="W760" s="272"/>
      <c r="X760" s="272"/>
      <c r="Y760" s="272"/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</row>
    <row r="761" ht="18.0" customHeight="1">
      <c r="A761" s="14"/>
      <c r="B761" s="14"/>
      <c r="C761" s="14"/>
      <c r="D761" s="148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272"/>
      <c r="R761" s="153"/>
      <c r="S761" s="272"/>
      <c r="T761" s="272"/>
      <c r="U761" s="272"/>
      <c r="V761" s="272"/>
      <c r="W761" s="272"/>
      <c r="X761" s="272"/>
      <c r="Y761" s="272"/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</row>
    <row r="762" ht="18.0" customHeight="1">
      <c r="A762" s="14"/>
      <c r="B762" s="14"/>
      <c r="C762" s="14"/>
      <c r="D762" s="148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272"/>
      <c r="R762" s="153"/>
      <c r="S762" s="272"/>
      <c r="T762" s="272"/>
      <c r="U762" s="272"/>
      <c r="V762" s="272"/>
      <c r="W762" s="272"/>
      <c r="X762" s="272"/>
      <c r="Y762" s="272"/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</row>
    <row r="763" ht="18.0" customHeight="1">
      <c r="A763" s="14"/>
      <c r="B763" s="14"/>
      <c r="C763" s="14"/>
      <c r="D763" s="148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272"/>
      <c r="R763" s="153"/>
      <c r="S763" s="272"/>
      <c r="T763" s="272"/>
      <c r="U763" s="272"/>
      <c r="V763" s="272"/>
      <c r="W763" s="272"/>
      <c r="X763" s="272"/>
      <c r="Y763" s="272"/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</row>
    <row r="764" ht="18.0" customHeight="1">
      <c r="A764" s="14"/>
      <c r="B764" s="14"/>
      <c r="C764" s="14"/>
      <c r="D764" s="148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272"/>
      <c r="R764" s="153"/>
      <c r="S764" s="272"/>
      <c r="T764" s="272"/>
      <c r="U764" s="272"/>
      <c r="V764" s="272"/>
      <c r="W764" s="272"/>
      <c r="X764" s="272"/>
      <c r="Y764" s="272"/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</row>
    <row r="765" ht="18.0" customHeight="1">
      <c r="A765" s="14"/>
      <c r="B765" s="14"/>
      <c r="C765" s="14"/>
      <c r="D765" s="148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272"/>
      <c r="R765" s="153"/>
      <c r="S765" s="272"/>
      <c r="T765" s="272"/>
      <c r="U765" s="272"/>
      <c r="V765" s="272"/>
      <c r="W765" s="272"/>
      <c r="X765" s="272"/>
      <c r="Y765" s="272"/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</row>
    <row r="766" ht="18.0" customHeight="1">
      <c r="A766" s="14"/>
      <c r="B766" s="14"/>
      <c r="C766" s="14"/>
      <c r="D766" s="148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272"/>
      <c r="R766" s="153"/>
      <c r="S766" s="272"/>
      <c r="T766" s="272"/>
      <c r="U766" s="272"/>
      <c r="V766" s="272"/>
      <c r="W766" s="272"/>
      <c r="X766" s="272"/>
      <c r="Y766" s="272"/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</row>
    <row r="767" ht="18.0" customHeight="1">
      <c r="A767" s="14"/>
      <c r="B767" s="14"/>
      <c r="C767" s="14"/>
      <c r="D767" s="148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272"/>
      <c r="R767" s="153"/>
      <c r="S767" s="272"/>
      <c r="T767" s="272"/>
      <c r="U767" s="272"/>
      <c r="V767" s="272"/>
      <c r="W767" s="272"/>
      <c r="X767" s="272"/>
      <c r="Y767" s="272"/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</row>
    <row r="768" ht="18.0" customHeight="1">
      <c r="A768" s="14"/>
      <c r="B768" s="14"/>
      <c r="C768" s="14"/>
      <c r="D768" s="148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272"/>
      <c r="R768" s="153"/>
      <c r="S768" s="272"/>
      <c r="T768" s="272"/>
      <c r="U768" s="272"/>
      <c r="V768" s="272"/>
      <c r="W768" s="272"/>
      <c r="X768" s="272"/>
      <c r="Y768" s="272"/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</row>
    <row r="769" ht="18.0" customHeight="1">
      <c r="A769" s="14"/>
      <c r="B769" s="14"/>
      <c r="C769" s="14"/>
      <c r="D769" s="148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272"/>
      <c r="R769" s="153"/>
      <c r="S769" s="272"/>
      <c r="T769" s="272"/>
      <c r="U769" s="272"/>
      <c r="V769" s="272"/>
      <c r="W769" s="272"/>
      <c r="X769" s="272"/>
      <c r="Y769" s="272"/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</row>
    <row r="770" ht="18.0" customHeight="1">
      <c r="A770" s="14"/>
      <c r="B770" s="14"/>
      <c r="C770" s="14"/>
      <c r="D770" s="148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272"/>
      <c r="R770" s="153"/>
      <c r="S770" s="272"/>
      <c r="T770" s="272"/>
      <c r="U770" s="272"/>
      <c r="V770" s="272"/>
      <c r="W770" s="272"/>
      <c r="X770" s="272"/>
      <c r="Y770" s="272"/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</row>
    <row r="771" ht="18.0" customHeight="1">
      <c r="A771" s="14"/>
      <c r="B771" s="14"/>
      <c r="C771" s="14"/>
      <c r="D771" s="148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272"/>
      <c r="R771" s="153"/>
      <c r="S771" s="272"/>
      <c r="T771" s="272"/>
      <c r="U771" s="272"/>
      <c r="V771" s="272"/>
      <c r="W771" s="272"/>
      <c r="X771" s="272"/>
      <c r="Y771" s="272"/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</row>
    <row r="772" ht="18.0" customHeight="1">
      <c r="A772" s="14"/>
      <c r="B772" s="14"/>
      <c r="C772" s="14"/>
      <c r="D772" s="148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272"/>
      <c r="R772" s="153"/>
      <c r="S772" s="272"/>
      <c r="T772" s="272"/>
      <c r="U772" s="272"/>
      <c r="V772" s="272"/>
      <c r="W772" s="272"/>
      <c r="X772" s="272"/>
      <c r="Y772" s="272"/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</row>
    <row r="773" ht="18.0" customHeight="1">
      <c r="A773" s="14"/>
      <c r="B773" s="14"/>
      <c r="C773" s="14"/>
      <c r="D773" s="148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272"/>
      <c r="R773" s="153"/>
      <c r="S773" s="272"/>
      <c r="T773" s="272"/>
      <c r="U773" s="272"/>
      <c r="V773" s="272"/>
      <c r="W773" s="272"/>
      <c r="X773" s="272"/>
      <c r="Y773" s="272"/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</row>
    <row r="774" ht="18.0" customHeight="1">
      <c r="A774" s="14"/>
      <c r="B774" s="14"/>
      <c r="C774" s="14"/>
      <c r="D774" s="148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272"/>
      <c r="R774" s="153"/>
      <c r="S774" s="272"/>
      <c r="T774" s="272"/>
      <c r="U774" s="272"/>
      <c r="V774" s="272"/>
      <c r="W774" s="272"/>
      <c r="X774" s="272"/>
      <c r="Y774" s="272"/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</row>
    <row r="775" ht="18.0" customHeight="1">
      <c r="A775" s="14"/>
      <c r="B775" s="14"/>
      <c r="C775" s="14"/>
      <c r="D775" s="148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272"/>
      <c r="R775" s="153"/>
      <c r="S775" s="272"/>
      <c r="T775" s="272"/>
      <c r="U775" s="272"/>
      <c r="V775" s="272"/>
      <c r="W775" s="272"/>
      <c r="X775" s="272"/>
      <c r="Y775" s="272"/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</row>
    <row r="776" ht="18.0" customHeight="1">
      <c r="A776" s="14"/>
      <c r="B776" s="14"/>
      <c r="C776" s="14"/>
      <c r="D776" s="148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272"/>
      <c r="R776" s="153"/>
      <c r="S776" s="272"/>
      <c r="T776" s="272"/>
      <c r="U776" s="272"/>
      <c r="V776" s="272"/>
      <c r="W776" s="272"/>
      <c r="X776" s="272"/>
      <c r="Y776" s="272"/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</row>
    <row r="777" ht="18.0" customHeight="1">
      <c r="A777" s="14"/>
      <c r="B777" s="14"/>
      <c r="C777" s="14"/>
      <c r="D777" s="148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272"/>
      <c r="R777" s="153"/>
      <c r="S777" s="272"/>
      <c r="T777" s="272"/>
      <c r="U777" s="272"/>
      <c r="V777" s="272"/>
      <c r="W777" s="272"/>
      <c r="X777" s="272"/>
      <c r="Y777" s="272"/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</row>
    <row r="778" ht="18.0" customHeight="1">
      <c r="A778" s="14"/>
      <c r="B778" s="14"/>
      <c r="C778" s="14"/>
      <c r="D778" s="148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272"/>
      <c r="R778" s="153"/>
      <c r="S778" s="272"/>
      <c r="T778" s="272"/>
      <c r="U778" s="272"/>
      <c r="V778" s="272"/>
      <c r="W778" s="272"/>
      <c r="X778" s="272"/>
      <c r="Y778" s="272"/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</row>
    <row r="779" ht="18.0" customHeight="1">
      <c r="A779" s="14"/>
      <c r="B779" s="14"/>
      <c r="C779" s="14"/>
      <c r="D779" s="148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272"/>
      <c r="R779" s="153"/>
      <c r="S779" s="272"/>
      <c r="T779" s="272"/>
      <c r="U779" s="272"/>
      <c r="V779" s="272"/>
      <c r="W779" s="272"/>
      <c r="X779" s="272"/>
      <c r="Y779" s="272"/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</row>
    <row r="780" ht="18.0" customHeight="1">
      <c r="A780" s="14"/>
      <c r="B780" s="14"/>
      <c r="C780" s="14"/>
      <c r="D780" s="148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272"/>
      <c r="R780" s="153"/>
      <c r="S780" s="272"/>
      <c r="T780" s="272"/>
      <c r="U780" s="272"/>
      <c r="V780" s="272"/>
      <c r="W780" s="272"/>
      <c r="X780" s="272"/>
      <c r="Y780" s="272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</row>
    <row r="781" ht="18.0" customHeight="1">
      <c r="A781" s="14"/>
      <c r="B781" s="14"/>
      <c r="C781" s="14"/>
      <c r="D781" s="148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272"/>
      <c r="R781" s="153"/>
      <c r="S781" s="272"/>
      <c r="T781" s="272"/>
      <c r="U781" s="272"/>
      <c r="V781" s="272"/>
      <c r="W781" s="272"/>
      <c r="X781" s="272"/>
      <c r="Y781" s="272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</row>
    <row r="782" ht="18.0" customHeight="1">
      <c r="A782" s="14"/>
      <c r="B782" s="14"/>
      <c r="C782" s="14"/>
      <c r="D782" s="148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272"/>
      <c r="R782" s="153"/>
      <c r="S782" s="272"/>
      <c r="T782" s="272"/>
      <c r="U782" s="272"/>
      <c r="V782" s="272"/>
      <c r="W782" s="272"/>
      <c r="X782" s="272"/>
      <c r="Y782" s="272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</row>
    <row r="783" ht="18.0" customHeight="1">
      <c r="A783" s="14"/>
      <c r="B783" s="14"/>
      <c r="C783" s="14"/>
      <c r="D783" s="148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272"/>
      <c r="R783" s="153"/>
      <c r="S783" s="272"/>
      <c r="T783" s="272"/>
      <c r="U783" s="272"/>
      <c r="V783" s="272"/>
      <c r="W783" s="272"/>
      <c r="X783" s="272"/>
      <c r="Y783" s="272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</row>
    <row r="784" ht="18.0" customHeight="1">
      <c r="A784" s="14"/>
      <c r="B784" s="14"/>
      <c r="C784" s="14"/>
      <c r="D784" s="148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272"/>
      <c r="R784" s="153"/>
      <c r="S784" s="272"/>
      <c r="T784" s="272"/>
      <c r="U784" s="272"/>
      <c r="V784" s="272"/>
      <c r="W784" s="272"/>
      <c r="X784" s="272"/>
      <c r="Y784" s="272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</row>
    <row r="785" ht="18.0" customHeight="1">
      <c r="A785" s="14"/>
      <c r="B785" s="14"/>
      <c r="C785" s="14"/>
      <c r="D785" s="148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272"/>
      <c r="R785" s="153"/>
      <c r="S785" s="272"/>
      <c r="T785" s="272"/>
      <c r="U785" s="272"/>
      <c r="V785" s="272"/>
      <c r="W785" s="272"/>
      <c r="X785" s="272"/>
      <c r="Y785" s="272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</row>
    <row r="786" ht="18.0" customHeight="1">
      <c r="A786" s="14"/>
      <c r="B786" s="14"/>
      <c r="C786" s="14"/>
      <c r="D786" s="148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272"/>
      <c r="R786" s="153"/>
      <c r="S786" s="272"/>
      <c r="T786" s="272"/>
      <c r="U786" s="272"/>
      <c r="V786" s="272"/>
      <c r="W786" s="272"/>
      <c r="X786" s="272"/>
      <c r="Y786" s="272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</row>
    <row r="787" ht="18.0" customHeight="1">
      <c r="A787" s="14"/>
      <c r="B787" s="14"/>
      <c r="C787" s="14"/>
      <c r="D787" s="148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272"/>
      <c r="R787" s="153"/>
      <c r="S787" s="272"/>
      <c r="T787" s="272"/>
      <c r="U787" s="272"/>
      <c r="V787" s="272"/>
      <c r="W787" s="272"/>
      <c r="X787" s="272"/>
      <c r="Y787" s="272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</row>
    <row r="788" ht="18.0" customHeight="1">
      <c r="A788" s="14"/>
      <c r="B788" s="14"/>
      <c r="C788" s="14"/>
      <c r="D788" s="148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272"/>
      <c r="R788" s="153"/>
      <c r="S788" s="272"/>
      <c r="T788" s="272"/>
      <c r="U788" s="272"/>
      <c r="V788" s="272"/>
      <c r="W788" s="272"/>
      <c r="X788" s="272"/>
      <c r="Y788" s="272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</row>
    <row r="789" ht="18.0" customHeight="1">
      <c r="A789" s="14"/>
      <c r="B789" s="14"/>
      <c r="C789" s="14"/>
      <c r="D789" s="148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272"/>
      <c r="R789" s="153"/>
      <c r="S789" s="272"/>
      <c r="T789" s="272"/>
      <c r="U789" s="272"/>
      <c r="V789" s="272"/>
      <c r="W789" s="272"/>
      <c r="X789" s="272"/>
      <c r="Y789" s="272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</row>
    <row r="790" ht="18.0" customHeight="1">
      <c r="A790" s="14"/>
      <c r="B790" s="14"/>
      <c r="C790" s="14"/>
      <c r="D790" s="148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272"/>
      <c r="R790" s="153"/>
      <c r="S790" s="272"/>
      <c r="T790" s="272"/>
      <c r="U790" s="272"/>
      <c r="V790" s="272"/>
      <c r="W790" s="272"/>
      <c r="X790" s="272"/>
      <c r="Y790" s="272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</row>
    <row r="791" ht="18.0" customHeight="1">
      <c r="A791" s="14"/>
      <c r="B791" s="14"/>
      <c r="C791" s="14"/>
      <c r="D791" s="148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272"/>
      <c r="R791" s="153"/>
      <c r="S791" s="272"/>
      <c r="T791" s="272"/>
      <c r="U791" s="272"/>
      <c r="V791" s="272"/>
      <c r="W791" s="272"/>
      <c r="X791" s="272"/>
      <c r="Y791" s="272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</row>
    <row r="792" ht="18.0" customHeight="1">
      <c r="A792" s="14"/>
      <c r="B792" s="14"/>
      <c r="C792" s="14"/>
      <c r="D792" s="148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272"/>
      <c r="R792" s="153"/>
      <c r="S792" s="272"/>
      <c r="T792" s="272"/>
      <c r="U792" s="272"/>
      <c r="V792" s="272"/>
      <c r="W792" s="272"/>
      <c r="X792" s="272"/>
      <c r="Y792" s="272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</row>
    <row r="793" ht="18.0" customHeight="1">
      <c r="A793" s="14"/>
      <c r="B793" s="14"/>
      <c r="C793" s="14"/>
      <c r="D793" s="148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272"/>
      <c r="R793" s="153"/>
      <c r="S793" s="272"/>
      <c r="T793" s="272"/>
      <c r="U793" s="272"/>
      <c r="V793" s="272"/>
      <c r="W793" s="272"/>
      <c r="X793" s="272"/>
      <c r="Y793" s="272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</row>
    <row r="794" ht="18.0" customHeight="1">
      <c r="A794" s="14"/>
      <c r="B794" s="14"/>
      <c r="C794" s="14"/>
      <c r="D794" s="148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272"/>
      <c r="R794" s="153"/>
      <c r="S794" s="272"/>
      <c r="T794" s="272"/>
      <c r="U794" s="272"/>
      <c r="V794" s="272"/>
      <c r="W794" s="272"/>
      <c r="X794" s="272"/>
      <c r="Y794" s="272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</row>
    <row r="795" ht="18.0" customHeight="1">
      <c r="A795" s="14"/>
      <c r="B795" s="14"/>
      <c r="C795" s="14"/>
      <c r="D795" s="148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272"/>
      <c r="R795" s="153"/>
      <c r="S795" s="272"/>
      <c r="T795" s="272"/>
      <c r="U795" s="272"/>
      <c r="V795" s="272"/>
      <c r="W795" s="272"/>
      <c r="X795" s="272"/>
      <c r="Y795" s="272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</row>
    <row r="796" ht="18.0" customHeight="1">
      <c r="A796" s="14"/>
      <c r="B796" s="14"/>
      <c r="C796" s="14"/>
      <c r="D796" s="148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272"/>
      <c r="R796" s="153"/>
      <c r="S796" s="272"/>
      <c r="T796" s="272"/>
      <c r="U796" s="272"/>
      <c r="V796" s="272"/>
      <c r="W796" s="272"/>
      <c r="X796" s="272"/>
      <c r="Y796" s="272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</row>
    <row r="797" ht="18.0" customHeight="1">
      <c r="A797" s="14"/>
      <c r="B797" s="14"/>
      <c r="C797" s="14"/>
      <c r="D797" s="148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272"/>
      <c r="R797" s="153"/>
      <c r="S797" s="272"/>
      <c r="T797" s="272"/>
      <c r="U797" s="272"/>
      <c r="V797" s="272"/>
      <c r="W797" s="272"/>
      <c r="X797" s="272"/>
      <c r="Y797" s="272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</row>
    <row r="798" ht="18.0" customHeight="1">
      <c r="A798" s="14"/>
      <c r="B798" s="14"/>
      <c r="C798" s="14"/>
      <c r="D798" s="148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272"/>
      <c r="R798" s="153"/>
      <c r="S798" s="272"/>
      <c r="T798" s="272"/>
      <c r="U798" s="272"/>
      <c r="V798" s="272"/>
      <c r="W798" s="272"/>
      <c r="X798" s="272"/>
      <c r="Y798" s="272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</row>
    <row r="799" ht="18.0" customHeight="1">
      <c r="A799" s="14"/>
      <c r="B799" s="14"/>
      <c r="C799" s="14"/>
      <c r="D799" s="148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272"/>
      <c r="R799" s="153"/>
      <c r="S799" s="272"/>
      <c r="T799" s="272"/>
      <c r="U799" s="272"/>
      <c r="V799" s="272"/>
      <c r="W799" s="272"/>
      <c r="X799" s="272"/>
      <c r="Y799" s="272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</row>
    <row r="800" ht="18.0" customHeight="1">
      <c r="A800" s="14"/>
      <c r="B800" s="14"/>
      <c r="C800" s="14"/>
      <c r="D800" s="148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272"/>
      <c r="R800" s="153"/>
      <c r="S800" s="272"/>
      <c r="T800" s="272"/>
      <c r="U800" s="272"/>
      <c r="V800" s="272"/>
      <c r="W800" s="272"/>
      <c r="X800" s="272"/>
      <c r="Y800" s="272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</row>
    <row r="801" ht="18.0" customHeight="1">
      <c r="A801" s="14"/>
      <c r="B801" s="14"/>
      <c r="C801" s="14"/>
      <c r="D801" s="148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272"/>
      <c r="R801" s="153"/>
      <c r="S801" s="272"/>
      <c r="T801" s="272"/>
      <c r="U801" s="272"/>
      <c r="V801" s="272"/>
      <c r="W801" s="272"/>
      <c r="X801" s="272"/>
      <c r="Y801" s="272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</row>
    <row r="802" ht="18.0" customHeight="1">
      <c r="A802" s="14"/>
      <c r="B802" s="14"/>
      <c r="C802" s="14"/>
      <c r="D802" s="148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272"/>
      <c r="R802" s="153"/>
      <c r="S802" s="272"/>
      <c r="T802" s="272"/>
      <c r="U802" s="272"/>
      <c r="V802" s="272"/>
      <c r="W802" s="272"/>
      <c r="X802" s="272"/>
      <c r="Y802" s="272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</row>
    <row r="803" ht="18.0" customHeight="1">
      <c r="A803" s="14"/>
      <c r="B803" s="14"/>
      <c r="C803" s="14"/>
      <c r="D803" s="148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272"/>
      <c r="R803" s="153"/>
      <c r="S803" s="272"/>
      <c r="T803" s="272"/>
      <c r="U803" s="272"/>
      <c r="V803" s="272"/>
      <c r="W803" s="272"/>
      <c r="X803" s="272"/>
      <c r="Y803" s="272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</row>
    <row r="804" ht="18.0" customHeight="1">
      <c r="A804" s="14"/>
      <c r="B804" s="14"/>
      <c r="C804" s="14"/>
      <c r="D804" s="148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272"/>
      <c r="R804" s="153"/>
      <c r="S804" s="272"/>
      <c r="T804" s="272"/>
      <c r="U804" s="272"/>
      <c r="V804" s="272"/>
      <c r="W804" s="272"/>
      <c r="X804" s="272"/>
      <c r="Y804" s="272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</row>
    <row r="805" ht="18.0" customHeight="1">
      <c r="A805" s="14"/>
      <c r="B805" s="14"/>
      <c r="C805" s="14"/>
      <c r="D805" s="148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272"/>
      <c r="R805" s="153"/>
      <c r="S805" s="272"/>
      <c r="T805" s="272"/>
      <c r="U805" s="272"/>
      <c r="V805" s="272"/>
      <c r="W805" s="272"/>
      <c r="X805" s="272"/>
      <c r="Y805" s="272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</row>
    <row r="806" ht="18.0" customHeight="1">
      <c r="A806" s="14"/>
      <c r="B806" s="14"/>
      <c r="C806" s="14"/>
      <c r="D806" s="148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272"/>
      <c r="R806" s="153"/>
      <c r="S806" s="272"/>
      <c r="T806" s="272"/>
      <c r="U806" s="272"/>
      <c r="V806" s="272"/>
      <c r="W806" s="272"/>
      <c r="X806" s="272"/>
      <c r="Y806" s="272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</row>
    <row r="807" ht="18.0" customHeight="1">
      <c r="A807" s="14"/>
      <c r="B807" s="14"/>
      <c r="C807" s="14"/>
      <c r="D807" s="148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272"/>
      <c r="R807" s="153"/>
      <c r="S807" s="272"/>
      <c r="T807" s="272"/>
      <c r="U807" s="272"/>
      <c r="V807" s="272"/>
      <c r="W807" s="272"/>
      <c r="X807" s="272"/>
      <c r="Y807" s="272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</row>
    <row r="808" ht="18.0" customHeight="1">
      <c r="A808" s="14"/>
      <c r="B808" s="14"/>
      <c r="C808" s="14"/>
      <c r="D808" s="148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272"/>
      <c r="R808" s="153"/>
      <c r="S808" s="272"/>
      <c r="T808" s="272"/>
      <c r="U808" s="272"/>
      <c r="V808" s="272"/>
      <c r="W808" s="272"/>
      <c r="X808" s="272"/>
      <c r="Y808" s="272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</row>
    <row r="809" ht="18.0" customHeight="1">
      <c r="A809" s="14"/>
      <c r="B809" s="14"/>
      <c r="C809" s="14"/>
      <c r="D809" s="148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272"/>
      <c r="R809" s="153"/>
      <c r="S809" s="272"/>
      <c r="T809" s="272"/>
      <c r="U809" s="272"/>
      <c r="V809" s="272"/>
      <c r="W809" s="272"/>
      <c r="X809" s="272"/>
      <c r="Y809" s="272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</row>
    <row r="810" ht="18.0" customHeight="1">
      <c r="A810" s="14"/>
      <c r="B810" s="14"/>
      <c r="C810" s="14"/>
      <c r="D810" s="148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272"/>
      <c r="R810" s="153"/>
      <c r="S810" s="272"/>
      <c r="T810" s="272"/>
      <c r="U810" s="272"/>
      <c r="V810" s="272"/>
      <c r="W810" s="272"/>
      <c r="X810" s="272"/>
      <c r="Y810" s="272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</row>
    <row r="811" ht="18.0" customHeight="1">
      <c r="A811" s="14"/>
      <c r="B811" s="14"/>
      <c r="C811" s="14"/>
      <c r="D811" s="148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272"/>
      <c r="R811" s="153"/>
      <c r="S811" s="272"/>
      <c r="T811" s="272"/>
      <c r="U811" s="272"/>
      <c r="V811" s="272"/>
      <c r="W811" s="272"/>
      <c r="X811" s="272"/>
      <c r="Y811" s="272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</row>
    <row r="812" ht="18.0" customHeight="1">
      <c r="A812" s="14"/>
      <c r="B812" s="14"/>
      <c r="C812" s="14"/>
      <c r="D812" s="148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272"/>
      <c r="R812" s="153"/>
      <c r="S812" s="272"/>
      <c r="T812" s="272"/>
      <c r="U812" s="272"/>
      <c r="V812" s="272"/>
      <c r="W812" s="272"/>
      <c r="X812" s="272"/>
      <c r="Y812" s="272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</row>
    <row r="813" ht="18.0" customHeight="1">
      <c r="A813" s="14"/>
      <c r="B813" s="14"/>
      <c r="C813" s="14"/>
      <c r="D813" s="148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272"/>
      <c r="R813" s="153"/>
      <c r="S813" s="272"/>
      <c r="T813" s="272"/>
      <c r="U813" s="272"/>
      <c r="V813" s="272"/>
      <c r="W813" s="272"/>
      <c r="X813" s="272"/>
      <c r="Y813" s="272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</row>
    <row r="814" ht="18.0" customHeight="1">
      <c r="A814" s="14"/>
      <c r="B814" s="14"/>
      <c r="C814" s="14"/>
      <c r="D814" s="148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272"/>
      <c r="R814" s="153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</row>
    <row r="815" ht="18.0" customHeight="1">
      <c r="A815" s="14"/>
      <c r="B815" s="14"/>
      <c r="C815" s="14"/>
      <c r="D815" s="148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272"/>
      <c r="R815" s="153"/>
      <c r="S815" s="272"/>
      <c r="T815" s="272"/>
      <c r="U815" s="272"/>
      <c r="V815" s="272"/>
      <c r="W815" s="272"/>
      <c r="X815" s="272"/>
      <c r="Y815" s="272"/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</row>
    <row r="816" ht="18.0" customHeight="1">
      <c r="A816" s="14"/>
      <c r="B816" s="14"/>
      <c r="C816" s="14"/>
      <c r="D816" s="148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272"/>
      <c r="R816" s="153"/>
      <c r="S816" s="272"/>
      <c r="T816" s="272"/>
      <c r="U816" s="272"/>
      <c r="V816" s="272"/>
      <c r="W816" s="272"/>
      <c r="X816" s="272"/>
      <c r="Y816" s="272"/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</row>
    <row r="817" ht="18.0" customHeight="1">
      <c r="A817" s="14"/>
      <c r="B817" s="14"/>
      <c r="C817" s="14"/>
      <c r="D817" s="148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272"/>
      <c r="R817" s="153"/>
      <c r="S817" s="272"/>
      <c r="T817" s="272"/>
      <c r="U817" s="272"/>
      <c r="V817" s="272"/>
      <c r="W817" s="272"/>
      <c r="X817" s="272"/>
      <c r="Y817" s="272"/>
      <c r="Z817" s="272"/>
      <c r="AA817" s="272"/>
      <c r="AB817" s="272"/>
      <c r="AC817" s="272"/>
      <c r="AD817" s="272"/>
      <c r="AE817" s="272"/>
      <c r="AF817" s="272"/>
      <c r="AG817" s="272"/>
      <c r="AH817" s="272"/>
      <c r="AI817" s="272"/>
      <c r="AJ817" s="272"/>
    </row>
    <row r="818" ht="18.0" customHeight="1">
      <c r="A818" s="14"/>
      <c r="B818" s="14"/>
      <c r="C818" s="14"/>
      <c r="D818" s="148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272"/>
      <c r="R818" s="153"/>
      <c r="S818" s="272"/>
      <c r="T818" s="272"/>
      <c r="U818" s="272"/>
      <c r="V818" s="272"/>
      <c r="W818" s="272"/>
      <c r="X818" s="272"/>
      <c r="Y818" s="272"/>
      <c r="Z818" s="272"/>
      <c r="AA818" s="272"/>
      <c r="AB818" s="272"/>
      <c r="AC818" s="272"/>
      <c r="AD818" s="272"/>
      <c r="AE818" s="272"/>
      <c r="AF818" s="272"/>
      <c r="AG818" s="272"/>
      <c r="AH818" s="272"/>
      <c r="AI818" s="272"/>
      <c r="AJ818" s="272"/>
    </row>
    <row r="819" ht="18.0" customHeight="1">
      <c r="A819" s="14"/>
      <c r="B819" s="14"/>
      <c r="C819" s="14"/>
      <c r="D819" s="148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272"/>
      <c r="R819" s="153"/>
      <c r="S819" s="272"/>
      <c r="T819" s="272"/>
      <c r="U819" s="272"/>
      <c r="V819" s="272"/>
      <c r="W819" s="272"/>
      <c r="X819" s="272"/>
      <c r="Y819" s="272"/>
      <c r="Z819" s="272"/>
      <c r="AA819" s="272"/>
      <c r="AB819" s="272"/>
      <c r="AC819" s="272"/>
      <c r="AD819" s="272"/>
      <c r="AE819" s="272"/>
      <c r="AF819" s="272"/>
      <c r="AG819" s="272"/>
      <c r="AH819" s="272"/>
      <c r="AI819" s="272"/>
      <c r="AJ819" s="272"/>
    </row>
    <row r="820" ht="18.0" customHeight="1">
      <c r="A820" s="14"/>
      <c r="B820" s="14"/>
      <c r="C820" s="14"/>
      <c r="D820" s="148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272"/>
      <c r="R820" s="153"/>
      <c r="S820" s="272"/>
      <c r="T820" s="272"/>
      <c r="U820" s="272"/>
      <c r="V820" s="272"/>
      <c r="W820" s="272"/>
      <c r="X820" s="272"/>
      <c r="Y820" s="272"/>
      <c r="Z820" s="272"/>
      <c r="AA820" s="272"/>
      <c r="AB820" s="272"/>
      <c r="AC820" s="272"/>
      <c r="AD820" s="272"/>
      <c r="AE820" s="272"/>
      <c r="AF820" s="272"/>
      <c r="AG820" s="272"/>
      <c r="AH820" s="272"/>
      <c r="AI820" s="272"/>
      <c r="AJ820" s="272"/>
    </row>
    <row r="821" ht="18.0" customHeight="1">
      <c r="A821" s="14"/>
      <c r="B821" s="14"/>
      <c r="C821" s="14"/>
      <c r="D821" s="148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272"/>
      <c r="R821" s="153"/>
      <c r="S821" s="272"/>
      <c r="T821" s="272"/>
      <c r="U821" s="272"/>
      <c r="V821" s="272"/>
      <c r="W821" s="272"/>
      <c r="X821" s="272"/>
      <c r="Y821" s="272"/>
      <c r="Z821" s="272"/>
      <c r="AA821" s="272"/>
      <c r="AB821" s="272"/>
      <c r="AC821" s="272"/>
      <c r="AD821" s="272"/>
      <c r="AE821" s="272"/>
      <c r="AF821" s="272"/>
      <c r="AG821" s="272"/>
      <c r="AH821" s="272"/>
      <c r="AI821" s="272"/>
      <c r="AJ821" s="272"/>
    </row>
    <row r="822" ht="18.0" customHeight="1">
      <c r="A822" s="14"/>
      <c r="B822" s="14"/>
      <c r="C822" s="14"/>
      <c r="D822" s="148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272"/>
      <c r="R822" s="153"/>
      <c r="S822" s="272"/>
      <c r="T822" s="272"/>
      <c r="U822" s="272"/>
      <c r="V822" s="272"/>
      <c r="W822" s="272"/>
      <c r="X822" s="272"/>
      <c r="Y822" s="272"/>
      <c r="Z822" s="272"/>
      <c r="AA822" s="272"/>
      <c r="AB822" s="272"/>
      <c r="AC822" s="272"/>
      <c r="AD822" s="272"/>
      <c r="AE822" s="272"/>
      <c r="AF822" s="272"/>
      <c r="AG822" s="272"/>
      <c r="AH822" s="272"/>
      <c r="AI822" s="272"/>
      <c r="AJ822" s="272"/>
    </row>
    <row r="823" ht="18.0" customHeight="1">
      <c r="A823" s="14"/>
      <c r="B823" s="14"/>
      <c r="C823" s="14"/>
      <c r="D823" s="148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272"/>
      <c r="R823" s="153"/>
      <c r="S823" s="272"/>
      <c r="T823" s="272"/>
      <c r="U823" s="272"/>
      <c r="V823" s="272"/>
      <c r="W823" s="272"/>
      <c r="X823" s="272"/>
      <c r="Y823" s="272"/>
      <c r="Z823" s="272"/>
      <c r="AA823" s="272"/>
      <c r="AB823" s="272"/>
      <c r="AC823" s="272"/>
      <c r="AD823" s="272"/>
      <c r="AE823" s="272"/>
      <c r="AF823" s="272"/>
      <c r="AG823" s="272"/>
      <c r="AH823" s="272"/>
      <c r="AI823" s="272"/>
      <c r="AJ823" s="272"/>
    </row>
    <row r="824" ht="18.0" customHeight="1">
      <c r="A824" s="14"/>
      <c r="B824" s="14"/>
      <c r="C824" s="14"/>
      <c r="D824" s="148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272"/>
      <c r="R824" s="153"/>
      <c r="S824" s="272"/>
      <c r="T824" s="272"/>
      <c r="U824" s="272"/>
      <c r="V824" s="272"/>
      <c r="W824" s="272"/>
      <c r="X824" s="272"/>
      <c r="Y824" s="272"/>
      <c r="Z824" s="272"/>
      <c r="AA824" s="272"/>
      <c r="AB824" s="272"/>
      <c r="AC824" s="272"/>
      <c r="AD824" s="272"/>
      <c r="AE824" s="272"/>
      <c r="AF824" s="272"/>
      <c r="AG824" s="272"/>
      <c r="AH824" s="272"/>
      <c r="AI824" s="272"/>
      <c r="AJ824" s="272"/>
    </row>
    <row r="825" ht="18.0" customHeight="1">
      <c r="A825" s="14"/>
      <c r="B825" s="14"/>
      <c r="C825" s="14"/>
      <c r="D825" s="148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272"/>
      <c r="R825" s="153"/>
      <c r="S825" s="272"/>
      <c r="T825" s="272"/>
      <c r="U825" s="272"/>
      <c r="V825" s="272"/>
      <c r="W825" s="272"/>
      <c r="X825" s="272"/>
      <c r="Y825" s="272"/>
      <c r="Z825" s="272"/>
      <c r="AA825" s="272"/>
      <c r="AB825" s="272"/>
      <c r="AC825" s="272"/>
      <c r="AD825" s="272"/>
      <c r="AE825" s="272"/>
      <c r="AF825" s="272"/>
      <c r="AG825" s="272"/>
      <c r="AH825" s="272"/>
      <c r="AI825" s="272"/>
      <c r="AJ825" s="272"/>
    </row>
    <row r="826" ht="18.0" customHeight="1">
      <c r="A826" s="14"/>
      <c r="B826" s="14"/>
      <c r="C826" s="14"/>
      <c r="D826" s="148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272"/>
      <c r="R826" s="153"/>
      <c r="S826" s="272"/>
      <c r="T826" s="272"/>
      <c r="U826" s="272"/>
      <c r="V826" s="272"/>
      <c r="W826" s="272"/>
      <c r="X826" s="272"/>
      <c r="Y826" s="272"/>
      <c r="Z826" s="272"/>
      <c r="AA826" s="272"/>
      <c r="AB826" s="272"/>
      <c r="AC826" s="272"/>
      <c r="AD826" s="272"/>
      <c r="AE826" s="272"/>
      <c r="AF826" s="272"/>
      <c r="AG826" s="272"/>
      <c r="AH826" s="272"/>
      <c r="AI826" s="272"/>
      <c r="AJ826" s="272"/>
    </row>
    <row r="827" ht="18.0" customHeight="1">
      <c r="A827" s="14"/>
      <c r="B827" s="14"/>
      <c r="C827" s="14"/>
      <c r="D827" s="148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272"/>
      <c r="R827" s="153"/>
      <c r="S827" s="272"/>
      <c r="T827" s="272"/>
      <c r="U827" s="272"/>
      <c r="V827" s="272"/>
      <c r="W827" s="272"/>
      <c r="X827" s="272"/>
      <c r="Y827" s="272"/>
      <c r="Z827" s="272"/>
      <c r="AA827" s="272"/>
      <c r="AB827" s="272"/>
      <c r="AC827" s="272"/>
      <c r="AD827" s="272"/>
      <c r="AE827" s="272"/>
      <c r="AF827" s="272"/>
      <c r="AG827" s="272"/>
      <c r="AH827" s="272"/>
      <c r="AI827" s="272"/>
      <c r="AJ827" s="272"/>
    </row>
    <row r="828" ht="18.0" customHeight="1">
      <c r="A828" s="14"/>
      <c r="B828" s="14"/>
      <c r="C828" s="14"/>
      <c r="D828" s="148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272"/>
      <c r="R828" s="153"/>
      <c r="S828" s="272"/>
      <c r="T828" s="272"/>
      <c r="U828" s="272"/>
      <c r="V828" s="272"/>
      <c r="W828" s="272"/>
      <c r="X828" s="272"/>
      <c r="Y828" s="272"/>
      <c r="Z828" s="272"/>
      <c r="AA828" s="272"/>
      <c r="AB828" s="272"/>
      <c r="AC828" s="272"/>
      <c r="AD828" s="272"/>
      <c r="AE828" s="272"/>
      <c r="AF828" s="272"/>
      <c r="AG828" s="272"/>
      <c r="AH828" s="272"/>
      <c r="AI828" s="272"/>
      <c r="AJ828" s="272"/>
    </row>
    <row r="829" ht="18.0" customHeight="1">
      <c r="A829" s="14"/>
      <c r="B829" s="14"/>
      <c r="C829" s="14"/>
      <c r="D829" s="148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272"/>
      <c r="R829" s="153"/>
      <c r="S829" s="272"/>
      <c r="T829" s="272"/>
      <c r="U829" s="272"/>
      <c r="V829" s="272"/>
      <c r="W829" s="272"/>
      <c r="X829" s="272"/>
      <c r="Y829" s="272"/>
      <c r="Z829" s="272"/>
      <c r="AA829" s="272"/>
      <c r="AB829" s="272"/>
      <c r="AC829" s="272"/>
      <c r="AD829" s="272"/>
      <c r="AE829" s="272"/>
      <c r="AF829" s="272"/>
      <c r="AG829" s="272"/>
      <c r="AH829" s="272"/>
      <c r="AI829" s="272"/>
      <c r="AJ829" s="272"/>
    </row>
    <row r="830" ht="18.0" customHeight="1">
      <c r="A830" s="14"/>
      <c r="B830" s="14"/>
      <c r="C830" s="14"/>
      <c r="D830" s="148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272"/>
      <c r="R830" s="153"/>
      <c r="S830" s="272"/>
      <c r="T830" s="272"/>
      <c r="U830" s="272"/>
      <c r="V830" s="272"/>
      <c r="W830" s="272"/>
      <c r="X830" s="272"/>
      <c r="Y830" s="272"/>
      <c r="Z830" s="272"/>
      <c r="AA830" s="272"/>
      <c r="AB830" s="272"/>
      <c r="AC830" s="272"/>
      <c r="AD830" s="272"/>
      <c r="AE830" s="272"/>
      <c r="AF830" s="272"/>
      <c r="AG830" s="272"/>
      <c r="AH830" s="272"/>
      <c r="AI830" s="272"/>
      <c r="AJ830" s="272"/>
    </row>
    <row r="831" ht="18.0" customHeight="1">
      <c r="A831" s="14"/>
      <c r="B831" s="14"/>
      <c r="C831" s="14"/>
      <c r="D831" s="148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272"/>
      <c r="R831" s="153"/>
      <c r="S831" s="272"/>
      <c r="T831" s="272"/>
      <c r="U831" s="272"/>
      <c r="V831" s="272"/>
      <c r="W831" s="272"/>
      <c r="X831" s="272"/>
      <c r="Y831" s="272"/>
      <c r="Z831" s="272"/>
      <c r="AA831" s="272"/>
      <c r="AB831" s="272"/>
      <c r="AC831" s="272"/>
      <c r="AD831" s="272"/>
      <c r="AE831" s="272"/>
      <c r="AF831" s="272"/>
      <c r="AG831" s="272"/>
      <c r="AH831" s="272"/>
      <c r="AI831" s="272"/>
      <c r="AJ831" s="272"/>
    </row>
    <row r="832" ht="18.0" customHeight="1">
      <c r="A832" s="14"/>
      <c r="B832" s="14"/>
      <c r="C832" s="14"/>
      <c r="D832" s="148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272"/>
      <c r="R832" s="153"/>
      <c r="S832" s="272"/>
      <c r="T832" s="272"/>
      <c r="U832" s="272"/>
      <c r="V832" s="272"/>
      <c r="W832" s="272"/>
      <c r="X832" s="272"/>
      <c r="Y832" s="272"/>
      <c r="Z832" s="272"/>
      <c r="AA832" s="272"/>
      <c r="AB832" s="272"/>
      <c r="AC832" s="272"/>
      <c r="AD832" s="272"/>
      <c r="AE832" s="272"/>
      <c r="AF832" s="272"/>
      <c r="AG832" s="272"/>
      <c r="AH832" s="272"/>
      <c r="AI832" s="272"/>
      <c r="AJ832" s="272"/>
    </row>
    <row r="833" ht="18.0" customHeight="1">
      <c r="A833" s="14"/>
      <c r="B833" s="14"/>
      <c r="C833" s="14"/>
      <c r="D833" s="148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272"/>
      <c r="R833" s="153"/>
      <c r="S833" s="272"/>
      <c r="T833" s="272"/>
      <c r="U833" s="272"/>
      <c r="V833" s="272"/>
      <c r="W833" s="272"/>
      <c r="X833" s="272"/>
      <c r="Y833" s="272"/>
      <c r="Z833" s="272"/>
      <c r="AA833" s="272"/>
      <c r="AB833" s="272"/>
      <c r="AC833" s="272"/>
      <c r="AD833" s="272"/>
      <c r="AE833" s="272"/>
      <c r="AF833" s="272"/>
      <c r="AG833" s="272"/>
      <c r="AH833" s="272"/>
      <c r="AI833" s="272"/>
      <c r="AJ833" s="272"/>
    </row>
    <row r="834" ht="18.0" customHeight="1">
      <c r="A834" s="14"/>
      <c r="B834" s="14"/>
      <c r="C834" s="14"/>
      <c r="D834" s="148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272"/>
      <c r="R834" s="153"/>
      <c r="S834" s="272"/>
      <c r="T834" s="272"/>
      <c r="U834" s="272"/>
      <c r="V834" s="272"/>
      <c r="W834" s="272"/>
      <c r="X834" s="272"/>
      <c r="Y834" s="272"/>
      <c r="Z834" s="272"/>
      <c r="AA834" s="272"/>
      <c r="AB834" s="272"/>
      <c r="AC834" s="272"/>
      <c r="AD834" s="272"/>
      <c r="AE834" s="272"/>
      <c r="AF834" s="272"/>
      <c r="AG834" s="272"/>
      <c r="AH834" s="272"/>
      <c r="AI834" s="272"/>
      <c r="AJ834" s="272"/>
    </row>
    <row r="835" ht="18.0" customHeight="1">
      <c r="A835" s="14"/>
      <c r="B835" s="14"/>
      <c r="C835" s="14"/>
      <c r="D835" s="148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272"/>
      <c r="R835" s="153"/>
      <c r="S835" s="272"/>
      <c r="T835" s="272"/>
      <c r="U835" s="272"/>
      <c r="V835" s="272"/>
      <c r="W835" s="272"/>
      <c r="X835" s="272"/>
      <c r="Y835" s="272"/>
      <c r="Z835" s="272"/>
      <c r="AA835" s="272"/>
      <c r="AB835" s="272"/>
      <c r="AC835" s="272"/>
      <c r="AD835" s="272"/>
      <c r="AE835" s="272"/>
      <c r="AF835" s="272"/>
      <c r="AG835" s="272"/>
      <c r="AH835" s="272"/>
      <c r="AI835" s="272"/>
      <c r="AJ835" s="272"/>
    </row>
    <row r="836" ht="18.0" customHeight="1">
      <c r="A836" s="14"/>
      <c r="B836" s="14"/>
      <c r="C836" s="14"/>
      <c r="D836" s="148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272"/>
      <c r="R836" s="153"/>
      <c r="S836" s="272"/>
      <c r="T836" s="272"/>
      <c r="U836" s="272"/>
      <c r="V836" s="272"/>
      <c r="W836" s="272"/>
      <c r="X836" s="272"/>
      <c r="Y836" s="272"/>
      <c r="Z836" s="272"/>
      <c r="AA836" s="272"/>
      <c r="AB836" s="272"/>
      <c r="AC836" s="272"/>
      <c r="AD836" s="272"/>
      <c r="AE836" s="272"/>
      <c r="AF836" s="272"/>
      <c r="AG836" s="272"/>
      <c r="AH836" s="272"/>
      <c r="AI836" s="272"/>
      <c r="AJ836" s="272"/>
    </row>
    <row r="837" ht="18.0" customHeight="1">
      <c r="A837" s="14"/>
      <c r="B837" s="14"/>
      <c r="C837" s="14"/>
      <c r="D837" s="148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272"/>
      <c r="R837" s="153"/>
      <c r="S837" s="272"/>
      <c r="T837" s="272"/>
      <c r="U837" s="272"/>
      <c r="V837" s="272"/>
      <c r="W837" s="272"/>
      <c r="X837" s="272"/>
      <c r="Y837" s="272"/>
      <c r="Z837" s="272"/>
      <c r="AA837" s="272"/>
      <c r="AB837" s="272"/>
      <c r="AC837" s="272"/>
      <c r="AD837" s="272"/>
      <c r="AE837" s="272"/>
      <c r="AF837" s="272"/>
      <c r="AG837" s="272"/>
      <c r="AH837" s="272"/>
      <c r="AI837" s="272"/>
      <c r="AJ837" s="272"/>
    </row>
    <row r="838" ht="18.0" customHeight="1">
      <c r="A838" s="14"/>
      <c r="B838" s="14"/>
      <c r="C838" s="14"/>
      <c r="D838" s="148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272"/>
      <c r="R838" s="153"/>
      <c r="S838" s="272"/>
      <c r="T838" s="272"/>
      <c r="U838" s="272"/>
      <c r="V838" s="272"/>
      <c r="W838" s="272"/>
      <c r="X838" s="272"/>
      <c r="Y838" s="272"/>
      <c r="Z838" s="272"/>
      <c r="AA838" s="272"/>
      <c r="AB838" s="272"/>
      <c r="AC838" s="272"/>
      <c r="AD838" s="272"/>
      <c r="AE838" s="272"/>
      <c r="AF838" s="272"/>
      <c r="AG838" s="272"/>
      <c r="AH838" s="272"/>
      <c r="AI838" s="272"/>
      <c r="AJ838" s="272"/>
    </row>
    <row r="839" ht="18.0" customHeight="1">
      <c r="A839" s="14"/>
      <c r="B839" s="14"/>
      <c r="C839" s="14"/>
      <c r="D839" s="148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272"/>
      <c r="R839" s="153"/>
      <c r="S839" s="272"/>
      <c r="T839" s="272"/>
      <c r="U839" s="272"/>
      <c r="V839" s="272"/>
      <c r="W839" s="272"/>
      <c r="X839" s="272"/>
      <c r="Y839" s="272"/>
      <c r="Z839" s="272"/>
      <c r="AA839" s="272"/>
      <c r="AB839" s="272"/>
      <c r="AC839" s="272"/>
      <c r="AD839" s="272"/>
      <c r="AE839" s="272"/>
      <c r="AF839" s="272"/>
      <c r="AG839" s="272"/>
      <c r="AH839" s="272"/>
      <c r="AI839" s="272"/>
      <c r="AJ839" s="272"/>
    </row>
    <row r="840" ht="18.0" customHeight="1">
      <c r="A840" s="14"/>
      <c r="B840" s="14"/>
      <c r="C840" s="14"/>
      <c r="D840" s="148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272"/>
      <c r="R840" s="153"/>
      <c r="S840" s="272"/>
      <c r="T840" s="272"/>
      <c r="U840" s="272"/>
      <c r="V840" s="272"/>
      <c r="W840" s="272"/>
      <c r="X840" s="272"/>
      <c r="Y840" s="272"/>
      <c r="Z840" s="272"/>
      <c r="AA840" s="272"/>
      <c r="AB840" s="272"/>
      <c r="AC840" s="272"/>
      <c r="AD840" s="272"/>
      <c r="AE840" s="272"/>
      <c r="AF840" s="272"/>
      <c r="AG840" s="272"/>
      <c r="AH840" s="272"/>
      <c r="AI840" s="272"/>
      <c r="AJ840" s="272"/>
    </row>
    <row r="841" ht="18.0" customHeight="1">
      <c r="A841" s="14"/>
      <c r="B841" s="14"/>
      <c r="C841" s="14"/>
      <c r="D841" s="148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272"/>
      <c r="R841" s="153"/>
      <c r="S841" s="272"/>
      <c r="T841" s="272"/>
      <c r="U841" s="272"/>
      <c r="V841" s="272"/>
      <c r="W841" s="272"/>
      <c r="X841" s="272"/>
      <c r="Y841" s="272"/>
      <c r="Z841" s="272"/>
      <c r="AA841" s="272"/>
      <c r="AB841" s="272"/>
      <c r="AC841" s="272"/>
      <c r="AD841" s="272"/>
      <c r="AE841" s="272"/>
      <c r="AF841" s="272"/>
      <c r="AG841" s="272"/>
      <c r="AH841" s="272"/>
      <c r="AI841" s="272"/>
      <c r="AJ841" s="272"/>
    </row>
    <row r="842" ht="18.0" customHeight="1">
      <c r="A842" s="14"/>
      <c r="B842" s="14"/>
      <c r="C842" s="14"/>
      <c r="D842" s="148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272"/>
      <c r="R842" s="153"/>
      <c r="S842" s="272"/>
      <c r="T842" s="272"/>
      <c r="U842" s="272"/>
      <c r="V842" s="272"/>
      <c r="W842" s="272"/>
      <c r="X842" s="272"/>
      <c r="Y842" s="272"/>
      <c r="Z842" s="272"/>
      <c r="AA842" s="272"/>
      <c r="AB842" s="272"/>
      <c r="AC842" s="272"/>
      <c r="AD842" s="272"/>
      <c r="AE842" s="272"/>
      <c r="AF842" s="272"/>
      <c r="AG842" s="272"/>
      <c r="AH842" s="272"/>
      <c r="AI842" s="272"/>
      <c r="AJ842" s="272"/>
    </row>
    <row r="843" ht="18.0" customHeight="1">
      <c r="A843" s="14"/>
      <c r="B843" s="14"/>
      <c r="C843" s="14"/>
      <c r="D843" s="148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272"/>
      <c r="R843" s="153"/>
      <c r="S843" s="272"/>
      <c r="T843" s="272"/>
      <c r="U843" s="272"/>
      <c r="V843" s="272"/>
      <c r="W843" s="272"/>
      <c r="X843" s="272"/>
      <c r="Y843" s="272"/>
      <c r="Z843" s="272"/>
      <c r="AA843" s="272"/>
      <c r="AB843" s="272"/>
      <c r="AC843" s="272"/>
      <c r="AD843" s="272"/>
      <c r="AE843" s="272"/>
      <c r="AF843" s="272"/>
      <c r="AG843" s="272"/>
      <c r="AH843" s="272"/>
      <c r="AI843" s="272"/>
      <c r="AJ843" s="272"/>
    </row>
    <row r="844" ht="18.0" customHeight="1">
      <c r="A844" s="14"/>
      <c r="B844" s="14"/>
      <c r="C844" s="14"/>
      <c r="D844" s="148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272"/>
      <c r="R844" s="153"/>
      <c r="S844" s="272"/>
      <c r="T844" s="272"/>
      <c r="U844" s="272"/>
      <c r="V844" s="272"/>
      <c r="W844" s="272"/>
      <c r="X844" s="272"/>
      <c r="Y844" s="272"/>
      <c r="Z844" s="272"/>
      <c r="AA844" s="272"/>
      <c r="AB844" s="272"/>
      <c r="AC844" s="272"/>
      <c r="AD844" s="272"/>
      <c r="AE844" s="272"/>
      <c r="AF844" s="272"/>
      <c r="AG844" s="272"/>
      <c r="AH844" s="272"/>
      <c r="AI844" s="272"/>
      <c r="AJ844" s="272"/>
    </row>
    <row r="845" ht="18.0" customHeight="1">
      <c r="A845" s="14"/>
      <c r="B845" s="14"/>
      <c r="C845" s="14"/>
      <c r="D845" s="148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272"/>
      <c r="R845" s="153"/>
      <c r="S845" s="272"/>
      <c r="T845" s="272"/>
      <c r="U845" s="272"/>
      <c r="V845" s="272"/>
      <c r="W845" s="272"/>
      <c r="X845" s="272"/>
      <c r="Y845" s="272"/>
      <c r="Z845" s="272"/>
      <c r="AA845" s="272"/>
      <c r="AB845" s="272"/>
      <c r="AC845" s="272"/>
      <c r="AD845" s="272"/>
      <c r="AE845" s="272"/>
      <c r="AF845" s="272"/>
      <c r="AG845" s="272"/>
      <c r="AH845" s="272"/>
      <c r="AI845" s="272"/>
      <c r="AJ845" s="272"/>
    </row>
    <row r="846" ht="18.0" customHeight="1">
      <c r="A846" s="14"/>
      <c r="B846" s="14"/>
      <c r="C846" s="14"/>
      <c r="D846" s="148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272"/>
      <c r="R846" s="153"/>
      <c r="S846" s="272"/>
      <c r="T846" s="272"/>
      <c r="U846" s="272"/>
      <c r="V846" s="272"/>
      <c r="W846" s="272"/>
      <c r="X846" s="272"/>
      <c r="Y846" s="272"/>
      <c r="Z846" s="272"/>
      <c r="AA846" s="272"/>
      <c r="AB846" s="272"/>
      <c r="AC846" s="272"/>
      <c r="AD846" s="272"/>
      <c r="AE846" s="272"/>
      <c r="AF846" s="272"/>
      <c r="AG846" s="272"/>
      <c r="AH846" s="272"/>
      <c r="AI846" s="272"/>
      <c r="AJ846" s="272"/>
    </row>
    <row r="847" ht="18.0" customHeight="1">
      <c r="A847" s="14"/>
      <c r="B847" s="14"/>
      <c r="C847" s="14"/>
      <c r="D847" s="148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272"/>
      <c r="R847" s="153"/>
      <c r="S847" s="272"/>
      <c r="T847" s="272"/>
      <c r="U847" s="272"/>
      <c r="V847" s="272"/>
      <c r="W847" s="272"/>
      <c r="X847" s="272"/>
      <c r="Y847" s="272"/>
      <c r="Z847" s="272"/>
      <c r="AA847" s="272"/>
      <c r="AB847" s="272"/>
      <c r="AC847" s="272"/>
      <c r="AD847" s="272"/>
      <c r="AE847" s="272"/>
      <c r="AF847" s="272"/>
      <c r="AG847" s="272"/>
      <c r="AH847" s="272"/>
      <c r="AI847" s="272"/>
      <c r="AJ847" s="272"/>
    </row>
    <row r="848" ht="18.0" customHeight="1">
      <c r="A848" s="14"/>
      <c r="B848" s="14"/>
      <c r="C848" s="14"/>
      <c r="D848" s="148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272"/>
      <c r="R848" s="153"/>
      <c r="S848" s="272"/>
      <c r="T848" s="272"/>
      <c r="U848" s="272"/>
      <c r="V848" s="272"/>
      <c r="W848" s="272"/>
      <c r="X848" s="272"/>
      <c r="Y848" s="272"/>
      <c r="Z848" s="272"/>
      <c r="AA848" s="272"/>
      <c r="AB848" s="272"/>
      <c r="AC848" s="272"/>
      <c r="AD848" s="272"/>
      <c r="AE848" s="272"/>
      <c r="AF848" s="272"/>
      <c r="AG848" s="272"/>
      <c r="AH848" s="272"/>
      <c r="AI848" s="272"/>
      <c r="AJ848" s="272"/>
    </row>
    <row r="849" ht="18.0" customHeight="1">
      <c r="A849" s="14"/>
      <c r="B849" s="14"/>
      <c r="C849" s="14"/>
      <c r="D849" s="148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272"/>
      <c r="R849" s="153"/>
      <c r="S849" s="272"/>
      <c r="T849" s="272"/>
      <c r="U849" s="272"/>
      <c r="V849" s="272"/>
      <c r="W849" s="272"/>
      <c r="X849" s="272"/>
      <c r="Y849" s="272"/>
      <c r="Z849" s="272"/>
      <c r="AA849" s="272"/>
      <c r="AB849" s="272"/>
      <c r="AC849" s="272"/>
      <c r="AD849" s="272"/>
      <c r="AE849" s="272"/>
      <c r="AF849" s="272"/>
      <c r="AG849" s="272"/>
      <c r="AH849" s="272"/>
      <c r="AI849" s="272"/>
      <c r="AJ849" s="272"/>
    </row>
    <row r="850" ht="18.0" customHeight="1">
      <c r="A850" s="14"/>
      <c r="B850" s="14"/>
      <c r="C850" s="14"/>
      <c r="D850" s="148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272"/>
      <c r="R850" s="153"/>
      <c r="S850" s="272"/>
      <c r="T850" s="272"/>
      <c r="U850" s="272"/>
      <c r="V850" s="272"/>
      <c r="W850" s="272"/>
      <c r="X850" s="272"/>
      <c r="Y850" s="272"/>
      <c r="Z850" s="272"/>
      <c r="AA850" s="272"/>
      <c r="AB850" s="272"/>
      <c r="AC850" s="272"/>
      <c r="AD850" s="272"/>
      <c r="AE850" s="272"/>
      <c r="AF850" s="272"/>
      <c r="AG850" s="272"/>
      <c r="AH850" s="272"/>
      <c r="AI850" s="272"/>
      <c r="AJ850" s="272"/>
    </row>
    <row r="851" ht="18.0" customHeight="1">
      <c r="A851" s="14"/>
      <c r="B851" s="14"/>
      <c r="C851" s="14"/>
      <c r="D851" s="148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272"/>
      <c r="R851" s="153"/>
      <c r="S851" s="272"/>
      <c r="T851" s="272"/>
      <c r="U851" s="272"/>
      <c r="V851" s="272"/>
      <c r="W851" s="272"/>
      <c r="X851" s="272"/>
      <c r="Y851" s="272"/>
      <c r="Z851" s="272"/>
      <c r="AA851" s="272"/>
      <c r="AB851" s="272"/>
      <c r="AC851" s="272"/>
      <c r="AD851" s="272"/>
      <c r="AE851" s="272"/>
      <c r="AF851" s="272"/>
      <c r="AG851" s="272"/>
      <c r="AH851" s="272"/>
      <c r="AI851" s="272"/>
      <c r="AJ851" s="272"/>
    </row>
    <row r="852" ht="18.0" customHeight="1">
      <c r="A852" s="14"/>
      <c r="B852" s="14"/>
      <c r="C852" s="14"/>
      <c r="D852" s="148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272"/>
      <c r="R852" s="153"/>
      <c r="S852" s="272"/>
      <c r="T852" s="272"/>
      <c r="U852" s="272"/>
      <c r="V852" s="272"/>
      <c r="W852" s="272"/>
      <c r="X852" s="272"/>
      <c r="Y852" s="272"/>
      <c r="Z852" s="272"/>
      <c r="AA852" s="272"/>
      <c r="AB852" s="272"/>
      <c r="AC852" s="272"/>
      <c r="AD852" s="272"/>
      <c r="AE852" s="272"/>
      <c r="AF852" s="272"/>
      <c r="AG852" s="272"/>
      <c r="AH852" s="272"/>
      <c r="AI852" s="272"/>
      <c r="AJ852" s="272"/>
    </row>
    <row r="853" ht="18.0" customHeight="1">
      <c r="A853" s="14"/>
      <c r="B853" s="14"/>
      <c r="C853" s="14"/>
      <c r="D853" s="148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272"/>
      <c r="R853" s="153"/>
      <c r="S853" s="272"/>
      <c r="T853" s="272"/>
      <c r="U853" s="272"/>
      <c r="V853" s="272"/>
      <c r="W853" s="272"/>
      <c r="X853" s="272"/>
      <c r="Y853" s="272"/>
      <c r="Z853" s="272"/>
      <c r="AA853" s="272"/>
      <c r="AB853" s="272"/>
      <c r="AC853" s="272"/>
      <c r="AD853" s="272"/>
      <c r="AE853" s="272"/>
      <c r="AF853" s="272"/>
      <c r="AG853" s="272"/>
      <c r="AH853" s="272"/>
      <c r="AI853" s="272"/>
      <c r="AJ853" s="272"/>
    </row>
    <row r="854" ht="18.0" customHeight="1">
      <c r="A854" s="14"/>
      <c r="B854" s="14"/>
      <c r="C854" s="14"/>
      <c r="D854" s="148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272"/>
      <c r="R854" s="153"/>
      <c r="S854" s="272"/>
      <c r="T854" s="272"/>
      <c r="U854" s="272"/>
      <c r="V854" s="272"/>
      <c r="W854" s="272"/>
      <c r="X854" s="272"/>
      <c r="Y854" s="272"/>
      <c r="Z854" s="272"/>
      <c r="AA854" s="272"/>
      <c r="AB854" s="272"/>
      <c r="AC854" s="272"/>
      <c r="AD854" s="272"/>
      <c r="AE854" s="272"/>
      <c r="AF854" s="272"/>
      <c r="AG854" s="272"/>
      <c r="AH854" s="272"/>
      <c r="AI854" s="272"/>
      <c r="AJ854" s="272"/>
    </row>
    <row r="855" ht="18.0" customHeight="1">
      <c r="A855" s="14"/>
      <c r="B855" s="14"/>
      <c r="C855" s="14"/>
      <c r="D855" s="148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272"/>
      <c r="R855" s="153"/>
      <c r="S855" s="272"/>
      <c r="T855" s="272"/>
      <c r="U855" s="272"/>
      <c r="V855" s="272"/>
      <c r="W855" s="272"/>
      <c r="X855" s="272"/>
      <c r="Y855" s="272"/>
      <c r="Z855" s="272"/>
      <c r="AA855" s="272"/>
      <c r="AB855" s="272"/>
      <c r="AC855" s="272"/>
      <c r="AD855" s="272"/>
      <c r="AE855" s="272"/>
      <c r="AF855" s="272"/>
      <c r="AG855" s="272"/>
      <c r="AH855" s="272"/>
      <c r="AI855" s="272"/>
      <c r="AJ855" s="272"/>
    </row>
    <row r="856" ht="18.0" customHeight="1">
      <c r="A856" s="14"/>
      <c r="B856" s="14"/>
      <c r="C856" s="14"/>
      <c r="D856" s="148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272"/>
      <c r="R856" s="153"/>
      <c r="S856" s="272"/>
      <c r="T856" s="272"/>
      <c r="U856" s="272"/>
      <c r="V856" s="272"/>
      <c r="W856" s="272"/>
      <c r="X856" s="272"/>
      <c r="Y856" s="272"/>
      <c r="Z856" s="272"/>
      <c r="AA856" s="272"/>
      <c r="AB856" s="272"/>
      <c r="AC856" s="272"/>
      <c r="AD856" s="272"/>
      <c r="AE856" s="272"/>
      <c r="AF856" s="272"/>
      <c r="AG856" s="272"/>
      <c r="AH856" s="272"/>
      <c r="AI856" s="272"/>
      <c r="AJ856" s="272"/>
    </row>
    <row r="857" ht="18.0" customHeight="1">
      <c r="A857" s="14"/>
      <c r="B857" s="14"/>
      <c r="C857" s="14"/>
      <c r="D857" s="148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272"/>
      <c r="R857" s="153"/>
      <c r="S857" s="272"/>
      <c r="T857" s="272"/>
      <c r="U857" s="272"/>
      <c r="V857" s="272"/>
      <c r="W857" s="272"/>
      <c r="X857" s="272"/>
      <c r="Y857" s="272"/>
      <c r="Z857" s="272"/>
      <c r="AA857" s="272"/>
      <c r="AB857" s="272"/>
      <c r="AC857" s="272"/>
      <c r="AD857" s="272"/>
      <c r="AE857" s="272"/>
      <c r="AF857" s="272"/>
      <c r="AG857" s="272"/>
      <c r="AH857" s="272"/>
      <c r="AI857" s="272"/>
      <c r="AJ857" s="272"/>
    </row>
    <row r="858" ht="18.0" customHeight="1">
      <c r="A858" s="14"/>
      <c r="B858" s="14"/>
      <c r="C858" s="14"/>
      <c r="D858" s="148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272"/>
      <c r="R858" s="153"/>
      <c r="S858" s="272"/>
      <c r="T858" s="272"/>
      <c r="U858" s="272"/>
      <c r="V858" s="272"/>
      <c r="W858" s="272"/>
      <c r="X858" s="272"/>
      <c r="Y858" s="272"/>
      <c r="Z858" s="272"/>
      <c r="AA858" s="272"/>
      <c r="AB858" s="272"/>
      <c r="AC858" s="272"/>
      <c r="AD858" s="272"/>
      <c r="AE858" s="272"/>
      <c r="AF858" s="272"/>
      <c r="AG858" s="272"/>
      <c r="AH858" s="272"/>
      <c r="AI858" s="272"/>
      <c r="AJ858" s="272"/>
    </row>
    <row r="859" ht="18.0" customHeight="1">
      <c r="A859" s="14"/>
      <c r="B859" s="14"/>
      <c r="C859" s="14"/>
      <c r="D859" s="148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272"/>
      <c r="R859" s="153"/>
      <c r="S859" s="272"/>
      <c r="T859" s="272"/>
      <c r="U859" s="272"/>
      <c r="V859" s="272"/>
      <c r="W859" s="272"/>
      <c r="X859" s="272"/>
      <c r="Y859" s="272"/>
      <c r="Z859" s="272"/>
      <c r="AA859" s="272"/>
      <c r="AB859" s="272"/>
      <c r="AC859" s="272"/>
      <c r="AD859" s="272"/>
      <c r="AE859" s="272"/>
      <c r="AF859" s="272"/>
      <c r="AG859" s="272"/>
      <c r="AH859" s="272"/>
      <c r="AI859" s="272"/>
      <c r="AJ859" s="272"/>
    </row>
    <row r="860" ht="18.0" customHeight="1">
      <c r="A860" s="14"/>
      <c r="B860" s="14"/>
      <c r="C860" s="14"/>
      <c r="D860" s="148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272"/>
      <c r="R860" s="153"/>
      <c r="S860" s="272"/>
      <c r="T860" s="272"/>
      <c r="U860" s="272"/>
      <c r="V860" s="272"/>
      <c r="W860" s="272"/>
      <c r="X860" s="272"/>
      <c r="Y860" s="272"/>
      <c r="Z860" s="272"/>
      <c r="AA860" s="272"/>
      <c r="AB860" s="272"/>
      <c r="AC860" s="272"/>
      <c r="AD860" s="272"/>
      <c r="AE860" s="272"/>
      <c r="AF860" s="272"/>
      <c r="AG860" s="272"/>
      <c r="AH860" s="272"/>
      <c r="AI860" s="272"/>
      <c r="AJ860" s="272"/>
    </row>
    <row r="861" ht="18.0" customHeight="1">
      <c r="A861" s="14"/>
      <c r="B861" s="14"/>
      <c r="C861" s="14"/>
      <c r="D861" s="148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272"/>
      <c r="R861" s="153"/>
      <c r="S861" s="272"/>
      <c r="T861" s="272"/>
      <c r="U861" s="272"/>
      <c r="V861" s="272"/>
      <c r="W861" s="272"/>
      <c r="X861" s="272"/>
      <c r="Y861" s="272"/>
      <c r="Z861" s="272"/>
      <c r="AA861" s="272"/>
      <c r="AB861" s="272"/>
      <c r="AC861" s="272"/>
      <c r="AD861" s="272"/>
      <c r="AE861" s="272"/>
      <c r="AF861" s="272"/>
      <c r="AG861" s="272"/>
      <c r="AH861" s="272"/>
      <c r="AI861" s="272"/>
      <c r="AJ861" s="272"/>
    </row>
    <row r="862" ht="18.0" customHeight="1">
      <c r="A862" s="14"/>
      <c r="B862" s="14"/>
      <c r="C862" s="14"/>
      <c r="D862" s="148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272"/>
      <c r="R862" s="153"/>
      <c r="S862" s="272"/>
      <c r="T862" s="272"/>
      <c r="U862" s="272"/>
      <c r="V862" s="272"/>
      <c r="W862" s="272"/>
      <c r="X862" s="272"/>
      <c r="Y862" s="272"/>
      <c r="Z862" s="272"/>
      <c r="AA862" s="272"/>
      <c r="AB862" s="272"/>
      <c r="AC862" s="272"/>
      <c r="AD862" s="272"/>
      <c r="AE862" s="272"/>
      <c r="AF862" s="272"/>
      <c r="AG862" s="272"/>
      <c r="AH862" s="272"/>
      <c r="AI862" s="272"/>
      <c r="AJ862" s="272"/>
    </row>
    <row r="863" ht="18.0" customHeight="1">
      <c r="A863" s="14"/>
      <c r="B863" s="14"/>
      <c r="C863" s="14"/>
      <c r="D863" s="148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272"/>
      <c r="R863" s="153"/>
      <c r="S863" s="272"/>
      <c r="T863" s="272"/>
      <c r="U863" s="272"/>
      <c r="V863" s="272"/>
      <c r="W863" s="272"/>
      <c r="X863" s="272"/>
      <c r="Y863" s="272"/>
      <c r="Z863" s="272"/>
      <c r="AA863" s="272"/>
      <c r="AB863" s="272"/>
      <c r="AC863" s="272"/>
      <c r="AD863" s="272"/>
      <c r="AE863" s="272"/>
      <c r="AF863" s="272"/>
      <c r="AG863" s="272"/>
      <c r="AH863" s="272"/>
      <c r="AI863" s="272"/>
      <c r="AJ863" s="272"/>
    </row>
    <row r="864" ht="18.0" customHeight="1">
      <c r="A864" s="14"/>
      <c r="B864" s="14"/>
      <c r="C864" s="14"/>
      <c r="D864" s="148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272"/>
      <c r="R864" s="153"/>
      <c r="S864" s="272"/>
      <c r="T864" s="272"/>
      <c r="U864" s="272"/>
      <c r="V864" s="272"/>
      <c r="W864" s="272"/>
      <c r="X864" s="272"/>
      <c r="Y864" s="272"/>
      <c r="Z864" s="272"/>
      <c r="AA864" s="272"/>
      <c r="AB864" s="272"/>
      <c r="AC864" s="272"/>
      <c r="AD864" s="272"/>
      <c r="AE864" s="272"/>
      <c r="AF864" s="272"/>
      <c r="AG864" s="272"/>
      <c r="AH864" s="272"/>
      <c r="AI864" s="272"/>
      <c r="AJ864" s="272"/>
    </row>
    <row r="865" ht="18.0" customHeight="1">
      <c r="A865" s="14"/>
      <c r="B865" s="14"/>
      <c r="C865" s="14"/>
      <c r="D865" s="148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272"/>
      <c r="R865" s="153"/>
      <c r="S865" s="272"/>
      <c r="T865" s="272"/>
      <c r="U865" s="272"/>
      <c r="V865" s="272"/>
      <c r="W865" s="272"/>
      <c r="X865" s="272"/>
      <c r="Y865" s="272"/>
      <c r="Z865" s="272"/>
      <c r="AA865" s="272"/>
      <c r="AB865" s="272"/>
      <c r="AC865" s="272"/>
      <c r="AD865" s="272"/>
      <c r="AE865" s="272"/>
      <c r="AF865" s="272"/>
      <c r="AG865" s="272"/>
      <c r="AH865" s="272"/>
      <c r="AI865" s="272"/>
      <c r="AJ865" s="272"/>
    </row>
    <row r="866" ht="18.0" customHeight="1">
      <c r="A866" s="14"/>
      <c r="B866" s="14"/>
      <c r="C866" s="14"/>
      <c r="D866" s="148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272"/>
      <c r="R866" s="153"/>
      <c r="S866" s="272"/>
      <c r="T866" s="272"/>
      <c r="U866" s="272"/>
      <c r="V866" s="272"/>
      <c r="W866" s="272"/>
      <c r="X866" s="272"/>
      <c r="Y866" s="272"/>
      <c r="Z866" s="272"/>
      <c r="AA866" s="272"/>
      <c r="AB866" s="272"/>
      <c r="AC866" s="272"/>
      <c r="AD866" s="272"/>
      <c r="AE866" s="272"/>
      <c r="AF866" s="272"/>
      <c r="AG866" s="272"/>
      <c r="AH866" s="272"/>
      <c r="AI866" s="272"/>
      <c r="AJ866" s="272"/>
    </row>
    <row r="867" ht="18.0" customHeight="1">
      <c r="A867" s="14"/>
      <c r="B867" s="14"/>
      <c r="C867" s="14"/>
      <c r="D867" s="148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272"/>
      <c r="R867" s="153"/>
      <c r="S867" s="272"/>
      <c r="T867" s="272"/>
      <c r="U867" s="272"/>
      <c r="V867" s="272"/>
      <c r="W867" s="272"/>
      <c r="X867" s="272"/>
      <c r="Y867" s="272"/>
      <c r="Z867" s="272"/>
      <c r="AA867" s="272"/>
      <c r="AB867" s="272"/>
      <c r="AC867" s="272"/>
      <c r="AD867" s="272"/>
      <c r="AE867" s="272"/>
      <c r="AF867" s="272"/>
      <c r="AG867" s="272"/>
      <c r="AH867" s="272"/>
      <c r="AI867" s="272"/>
      <c r="AJ867" s="272"/>
    </row>
    <row r="868" ht="18.0" customHeight="1">
      <c r="A868" s="14"/>
      <c r="B868" s="14"/>
      <c r="C868" s="14"/>
      <c r="D868" s="148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272"/>
      <c r="R868" s="153"/>
      <c r="S868" s="272"/>
      <c r="T868" s="272"/>
      <c r="U868" s="272"/>
      <c r="V868" s="272"/>
      <c r="W868" s="272"/>
      <c r="X868" s="272"/>
      <c r="Y868" s="272"/>
      <c r="Z868" s="272"/>
      <c r="AA868" s="272"/>
      <c r="AB868" s="272"/>
      <c r="AC868" s="272"/>
      <c r="AD868" s="272"/>
      <c r="AE868" s="272"/>
      <c r="AF868" s="272"/>
      <c r="AG868" s="272"/>
      <c r="AH868" s="272"/>
      <c r="AI868" s="272"/>
      <c r="AJ868" s="272"/>
    </row>
    <row r="869" ht="18.0" customHeight="1">
      <c r="A869" s="14"/>
      <c r="B869" s="14"/>
      <c r="C869" s="14"/>
      <c r="D869" s="148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272"/>
      <c r="R869" s="153"/>
      <c r="S869" s="272"/>
      <c r="T869" s="272"/>
      <c r="U869" s="272"/>
      <c r="V869" s="272"/>
      <c r="W869" s="272"/>
      <c r="X869" s="272"/>
      <c r="Y869" s="272"/>
      <c r="Z869" s="272"/>
      <c r="AA869" s="272"/>
      <c r="AB869" s="272"/>
      <c r="AC869" s="272"/>
      <c r="AD869" s="272"/>
      <c r="AE869" s="272"/>
      <c r="AF869" s="272"/>
      <c r="AG869" s="272"/>
      <c r="AH869" s="272"/>
      <c r="AI869" s="272"/>
      <c r="AJ869" s="272"/>
    </row>
    <row r="870" ht="18.0" customHeight="1">
      <c r="A870" s="14"/>
      <c r="B870" s="14"/>
      <c r="C870" s="14"/>
      <c r="D870" s="148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272"/>
      <c r="R870" s="153"/>
      <c r="S870" s="272"/>
      <c r="T870" s="272"/>
      <c r="U870" s="272"/>
      <c r="V870" s="272"/>
      <c r="W870" s="272"/>
      <c r="X870" s="272"/>
      <c r="Y870" s="272"/>
      <c r="Z870" s="272"/>
      <c r="AA870" s="272"/>
      <c r="AB870" s="272"/>
      <c r="AC870" s="272"/>
      <c r="AD870" s="272"/>
      <c r="AE870" s="272"/>
      <c r="AF870" s="272"/>
      <c r="AG870" s="272"/>
      <c r="AH870" s="272"/>
      <c r="AI870" s="272"/>
      <c r="AJ870" s="272"/>
    </row>
    <row r="871" ht="18.0" customHeight="1">
      <c r="A871" s="14"/>
      <c r="B871" s="14"/>
      <c r="C871" s="14"/>
      <c r="D871" s="148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272"/>
      <c r="R871" s="153"/>
      <c r="S871" s="272"/>
      <c r="T871" s="272"/>
      <c r="U871" s="272"/>
      <c r="V871" s="272"/>
      <c r="W871" s="272"/>
      <c r="X871" s="272"/>
      <c r="Y871" s="272"/>
      <c r="Z871" s="272"/>
      <c r="AA871" s="272"/>
      <c r="AB871" s="272"/>
      <c r="AC871" s="272"/>
      <c r="AD871" s="272"/>
      <c r="AE871" s="272"/>
      <c r="AF871" s="272"/>
      <c r="AG871" s="272"/>
      <c r="AH871" s="272"/>
      <c r="AI871" s="272"/>
      <c r="AJ871" s="272"/>
    </row>
    <row r="872" ht="18.0" customHeight="1">
      <c r="A872" s="14"/>
      <c r="B872" s="14"/>
      <c r="C872" s="14"/>
      <c r="D872" s="148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272"/>
      <c r="R872" s="153"/>
      <c r="S872" s="272"/>
      <c r="T872" s="272"/>
      <c r="U872" s="272"/>
      <c r="V872" s="272"/>
      <c r="W872" s="272"/>
      <c r="X872" s="272"/>
      <c r="Y872" s="272"/>
      <c r="Z872" s="272"/>
      <c r="AA872" s="272"/>
      <c r="AB872" s="272"/>
      <c r="AC872" s="272"/>
      <c r="AD872" s="272"/>
      <c r="AE872" s="272"/>
      <c r="AF872" s="272"/>
      <c r="AG872" s="272"/>
      <c r="AH872" s="272"/>
      <c r="AI872" s="272"/>
      <c r="AJ872" s="272"/>
    </row>
    <row r="873" ht="18.0" customHeight="1">
      <c r="A873" s="14"/>
      <c r="B873" s="14"/>
      <c r="C873" s="14"/>
      <c r="D873" s="148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272"/>
      <c r="R873" s="153"/>
      <c r="S873" s="272"/>
      <c r="T873" s="272"/>
      <c r="U873" s="272"/>
      <c r="V873" s="272"/>
      <c r="W873" s="272"/>
      <c r="X873" s="272"/>
      <c r="Y873" s="272"/>
      <c r="Z873" s="272"/>
      <c r="AA873" s="272"/>
      <c r="AB873" s="272"/>
      <c r="AC873" s="272"/>
      <c r="AD873" s="272"/>
      <c r="AE873" s="272"/>
      <c r="AF873" s="272"/>
      <c r="AG873" s="272"/>
      <c r="AH873" s="272"/>
      <c r="AI873" s="272"/>
      <c r="AJ873" s="272"/>
    </row>
    <row r="874" ht="18.0" customHeight="1">
      <c r="A874" s="14"/>
      <c r="B874" s="14"/>
      <c r="C874" s="14"/>
      <c r="D874" s="148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272"/>
      <c r="R874" s="153"/>
      <c r="S874" s="272"/>
      <c r="T874" s="272"/>
      <c r="U874" s="272"/>
      <c r="V874" s="272"/>
      <c r="W874" s="272"/>
      <c r="X874" s="272"/>
      <c r="Y874" s="272"/>
      <c r="Z874" s="272"/>
      <c r="AA874" s="272"/>
      <c r="AB874" s="272"/>
      <c r="AC874" s="272"/>
      <c r="AD874" s="272"/>
      <c r="AE874" s="272"/>
      <c r="AF874" s="272"/>
      <c r="AG874" s="272"/>
      <c r="AH874" s="272"/>
      <c r="AI874" s="272"/>
      <c r="AJ874" s="272"/>
    </row>
    <row r="875" ht="18.0" customHeight="1">
      <c r="A875" s="14"/>
      <c r="B875" s="14"/>
      <c r="C875" s="14"/>
      <c r="D875" s="148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272"/>
      <c r="R875" s="153"/>
      <c r="S875" s="272"/>
      <c r="T875" s="272"/>
      <c r="U875" s="272"/>
      <c r="V875" s="272"/>
      <c r="W875" s="272"/>
      <c r="X875" s="272"/>
      <c r="Y875" s="272"/>
      <c r="Z875" s="272"/>
      <c r="AA875" s="272"/>
      <c r="AB875" s="272"/>
      <c r="AC875" s="272"/>
      <c r="AD875" s="272"/>
      <c r="AE875" s="272"/>
      <c r="AF875" s="272"/>
      <c r="AG875" s="272"/>
      <c r="AH875" s="272"/>
      <c r="AI875" s="272"/>
      <c r="AJ875" s="272"/>
    </row>
    <row r="876" ht="18.0" customHeight="1">
      <c r="A876" s="14"/>
      <c r="B876" s="14"/>
      <c r="C876" s="14"/>
      <c r="D876" s="148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272"/>
      <c r="R876" s="153"/>
      <c r="S876" s="272"/>
      <c r="T876" s="272"/>
      <c r="U876" s="272"/>
      <c r="V876" s="272"/>
      <c r="W876" s="272"/>
      <c r="X876" s="272"/>
      <c r="Y876" s="272"/>
      <c r="Z876" s="272"/>
      <c r="AA876" s="272"/>
      <c r="AB876" s="272"/>
      <c r="AC876" s="272"/>
      <c r="AD876" s="272"/>
      <c r="AE876" s="272"/>
      <c r="AF876" s="272"/>
      <c r="AG876" s="272"/>
      <c r="AH876" s="272"/>
      <c r="AI876" s="272"/>
      <c r="AJ876" s="272"/>
    </row>
    <row r="877" ht="18.0" customHeight="1">
      <c r="A877" s="14"/>
      <c r="B877" s="14"/>
      <c r="C877" s="14"/>
      <c r="D877" s="148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272"/>
      <c r="R877" s="153"/>
      <c r="S877" s="272"/>
      <c r="T877" s="272"/>
      <c r="U877" s="272"/>
      <c r="V877" s="272"/>
      <c r="W877" s="272"/>
      <c r="X877" s="272"/>
      <c r="Y877" s="272"/>
      <c r="Z877" s="272"/>
      <c r="AA877" s="272"/>
      <c r="AB877" s="272"/>
      <c r="AC877" s="272"/>
      <c r="AD877" s="272"/>
      <c r="AE877" s="272"/>
      <c r="AF877" s="272"/>
      <c r="AG877" s="272"/>
      <c r="AH877" s="272"/>
      <c r="AI877" s="272"/>
      <c r="AJ877" s="272"/>
    </row>
    <row r="878" ht="18.0" customHeight="1">
      <c r="A878" s="14"/>
      <c r="B878" s="14"/>
      <c r="C878" s="14"/>
      <c r="D878" s="148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272"/>
      <c r="R878" s="153"/>
      <c r="S878" s="272"/>
      <c r="T878" s="272"/>
      <c r="U878" s="272"/>
      <c r="V878" s="272"/>
      <c r="W878" s="272"/>
      <c r="X878" s="272"/>
      <c r="Y878" s="272"/>
      <c r="Z878" s="272"/>
      <c r="AA878" s="272"/>
      <c r="AB878" s="272"/>
      <c r="AC878" s="272"/>
      <c r="AD878" s="272"/>
      <c r="AE878" s="272"/>
      <c r="AF878" s="272"/>
      <c r="AG878" s="272"/>
      <c r="AH878" s="272"/>
      <c r="AI878" s="272"/>
      <c r="AJ878" s="272"/>
    </row>
    <row r="879" ht="18.0" customHeight="1">
      <c r="A879" s="14"/>
      <c r="B879" s="14"/>
      <c r="C879" s="14"/>
      <c r="D879" s="148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272"/>
      <c r="R879" s="153"/>
      <c r="S879" s="272"/>
      <c r="T879" s="272"/>
      <c r="U879" s="272"/>
      <c r="V879" s="272"/>
      <c r="W879" s="272"/>
      <c r="X879" s="272"/>
      <c r="Y879" s="272"/>
      <c r="Z879" s="272"/>
      <c r="AA879" s="272"/>
      <c r="AB879" s="272"/>
      <c r="AC879" s="272"/>
      <c r="AD879" s="272"/>
      <c r="AE879" s="272"/>
      <c r="AF879" s="272"/>
      <c r="AG879" s="272"/>
      <c r="AH879" s="272"/>
      <c r="AI879" s="272"/>
      <c r="AJ879" s="272"/>
    </row>
    <row r="880" ht="18.0" customHeight="1">
      <c r="A880" s="14"/>
      <c r="B880" s="14"/>
      <c r="C880" s="14"/>
      <c r="D880" s="148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272"/>
      <c r="R880" s="153"/>
      <c r="S880" s="272"/>
      <c r="T880" s="272"/>
      <c r="U880" s="272"/>
      <c r="V880" s="272"/>
      <c r="W880" s="272"/>
      <c r="X880" s="272"/>
      <c r="Y880" s="272"/>
      <c r="Z880" s="272"/>
      <c r="AA880" s="272"/>
      <c r="AB880" s="272"/>
      <c r="AC880" s="272"/>
      <c r="AD880" s="272"/>
      <c r="AE880" s="272"/>
      <c r="AF880" s="272"/>
      <c r="AG880" s="272"/>
      <c r="AH880" s="272"/>
      <c r="AI880" s="272"/>
      <c r="AJ880" s="272"/>
    </row>
    <row r="881" ht="18.0" customHeight="1">
      <c r="A881" s="14"/>
      <c r="B881" s="14"/>
      <c r="C881" s="14"/>
      <c r="D881" s="148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272"/>
      <c r="R881" s="153"/>
      <c r="S881" s="272"/>
      <c r="T881" s="272"/>
      <c r="U881" s="272"/>
      <c r="V881" s="272"/>
      <c r="W881" s="272"/>
      <c r="X881" s="272"/>
      <c r="Y881" s="272"/>
      <c r="Z881" s="272"/>
      <c r="AA881" s="272"/>
      <c r="AB881" s="272"/>
      <c r="AC881" s="272"/>
      <c r="AD881" s="272"/>
      <c r="AE881" s="272"/>
      <c r="AF881" s="272"/>
      <c r="AG881" s="272"/>
      <c r="AH881" s="272"/>
      <c r="AI881" s="272"/>
      <c r="AJ881" s="272"/>
    </row>
    <row r="882" ht="18.0" customHeight="1">
      <c r="A882" s="14"/>
      <c r="B882" s="14"/>
      <c r="C882" s="14"/>
      <c r="D882" s="148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272"/>
      <c r="R882" s="153"/>
      <c r="S882" s="272"/>
      <c r="T882" s="272"/>
      <c r="U882" s="272"/>
      <c r="V882" s="272"/>
      <c r="W882" s="272"/>
      <c r="X882" s="272"/>
      <c r="Y882" s="272"/>
      <c r="Z882" s="272"/>
      <c r="AA882" s="272"/>
      <c r="AB882" s="272"/>
      <c r="AC882" s="272"/>
      <c r="AD882" s="272"/>
      <c r="AE882" s="272"/>
      <c r="AF882" s="272"/>
      <c r="AG882" s="272"/>
      <c r="AH882" s="272"/>
      <c r="AI882" s="272"/>
      <c r="AJ882" s="272"/>
    </row>
    <row r="883" ht="18.0" customHeight="1">
      <c r="A883" s="14"/>
      <c r="B883" s="14"/>
      <c r="C883" s="14"/>
      <c r="D883" s="148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272"/>
      <c r="R883" s="153"/>
      <c r="S883" s="272"/>
      <c r="T883" s="272"/>
      <c r="U883" s="272"/>
      <c r="V883" s="272"/>
      <c r="W883" s="272"/>
      <c r="X883" s="272"/>
      <c r="Y883" s="272"/>
      <c r="Z883" s="272"/>
      <c r="AA883" s="272"/>
      <c r="AB883" s="272"/>
      <c r="AC883" s="272"/>
      <c r="AD883" s="272"/>
      <c r="AE883" s="272"/>
      <c r="AF883" s="272"/>
      <c r="AG883" s="272"/>
      <c r="AH883" s="272"/>
      <c r="AI883" s="272"/>
      <c r="AJ883" s="272"/>
    </row>
    <row r="884" ht="18.0" customHeight="1">
      <c r="A884" s="14"/>
      <c r="B884" s="14"/>
      <c r="C884" s="14"/>
      <c r="D884" s="148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272"/>
      <c r="R884" s="153"/>
      <c r="S884" s="272"/>
      <c r="T884" s="272"/>
      <c r="U884" s="272"/>
      <c r="V884" s="272"/>
      <c r="W884" s="272"/>
      <c r="X884" s="272"/>
      <c r="Y884" s="272"/>
      <c r="Z884" s="272"/>
      <c r="AA884" s="272"/>
      <c r="AB884" s="272"/>
      <c r="AC884" s="272"/>
      <c r="AD884" s="272"/>
      <c r="AE884" s="272"/>
      <c r="AF884" s="272"/>
      <c r="AG884" s="272"/>
      <c r="AH884" s="272"/>
      <c r="AI884" s="272"/>
      <c r="AJ884" s="272"/>
    </row>
    <row r="885" ht="18.0" customHeight="1">
      <c r="A885" s="14"/>
      <c r="B885" s="14"/>
      <c r="C885" s="14"/>
      <c r="D885" s="148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272"/>
      <c r="R885" s="153"/>
      <c r="S885" s="272"/>
      <c r="T885" s="272"/>
      <c r="U885" s="272"/>
      <c r="V885" s="272"/>
      <c r="W885" s="272"/>
      <c r="X885" s="272"/>
      <c r="Y885" s="272"/>
      <c r="Z885" s="272"/>
      <c r="AA885" s="272"/>
      <c r="AB885" s="272"/>
      <c r="AC885" s="272"/>
      <c r="AD885" s="272"/>
      <c r="AE885" s="272"/>
      <c r="AF885" s="272"/>
      <c r="AG885" s="272"/>
      <c r="AH885" s="272"/>
      <c r="AI885" s="272"/>
      <c r="AJ885" s="272"/>
    </row>
    <row r="886" ht="18.0" customHeight="1">
      <c r="A886" s="14"/>
      <c r="B886" s="14"/>
      <c r="C886" s="14"/>
      <c r="D886" s="148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272"/>
      <c r="R886" s="153"/>
      <c r="S886" s="272"/>
      <c r="T886" s="272"/>
      <c r="U886" s="272"/>
      <c r="V886" s="272"/>
      <c r="W886" s="272"/>
      <c r="X886" s="272"/>
      <c r="Y886" s="272"/>
      <c r="Z886" s="272"/>
      <c r="AA886" s="272"/>
      <c r="AB886" s="272"/>
      <c r="AC886" s="272"/>
      <c r="AD886" s="272"/>
      <c r="AE886" s="272"/>
      <c r="AF886" s="272"/>
      <c r="AG886" s="272"/>
      <c r="AH886" s="272"/>
      <c r="AI886" s="272"/>
      <c r="AJ886" s="272"/>
    </row>
    <row r="887" ht="18.0" customHeight="1">
      <c r="A887" s="14"/>
      <c r="B887" s="14"/>
      <c r="C887" s="14"/>
      <c r="D887" s="148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272"/>
      <c r="R887" s="153"/>
      <c r="S887" s="272"/>
      <c r="T887" s="272"/>
      <c r="U887" s="272"/>
      <c r="V887" s="272"/>
      <c r="W887" s="272"/>
      <c r="X887" s="272"/>
      <c r="Y887" s="272"/>
      <c r="Z887" s="272"/>
      <c r="AA887" s="272"/>
      <c r="AB887" s="272"/>
      <c r="AC887" s="272"/>
      <c r="AD887" s="272"/>
      <c r="AE887" s="272"/>
      <c r="AF887" s="272"/>
      <c r="AG887" s="272"/>
      <c r="AH887" s="272"/>
      <c r="AI887" s="272"/>
      <c r="AJ887" s="272"/>
    </row>
    <row r="888" ht="18.0" customHeight="1">
      <c r="A888" s="14"/>
      <c r="B888" s="14"/>
      <c r="C888" s="14"/>
      <c r="D888" s="148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272"/>
      <c r="R888" s="153"/>
      <c r="S888" s="272"/>
      <c r="T888" s="272"/>
      <c r="U888" s="272"/>
      <c r="V888" s="272"/>
      <c r="W888" s="272"/>
      <c r="X888" s="272"/>
      <c r="Y888" s="272"/>
      <c r="Z888" s="272"/>
      <c r="AA888" s="272"/>
      <c r="AB888" s="272"/>
      <c r="AC888" s="272"/>
      <c r="AD888" s="272"/>
      <c r="AE888" s="272"/>
      <c r="AF888" s="272"/>
      <c r="AG888" s="272"/>
      <c r="AH888" s="272"/>
      <c r="AI888" s="272"/>
      <c r="AJ888" s="272"/>
    </row>
    <row r="889" ht="18.0" customHeight="1">
      <c r="A889" s="14"/>
      <c r="B889" s="14"/>
      <c r="C889" s="14"/>
      <c r="D889" s="148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272"/>
      <c r="R889" s="153"/>
      <c r="S889" s="272"/>
      <c r="T889" s="272"/>
      <c r="U889" s="272"/>
      <c r="V889" s="272"/>
      <c r="W889" s="272"/>
      <c r="X889" s="272"/>
      <c r="Y889" s="272"/>
      <c r="Z889" s="272"/>
      <c r="AA889" s="272"/>
      <c r="AB889" s="272"/>
      <c r="AC889" s="272"/>
      <c r="AD889" s="272"/>
      <c r="AE889" s="272"/>
      <c r="AF889" s="272"/>
      <c r="AG889" s="272"/>
      <c r="AH889" s="272"/>
      <c r="AI889" s="272"/>
      <c r="AJ889" s="272"/>
    </row>
    <row r="890" ht="18.0" customHeight="1">
      <c r="A890" s="14"/>
      <c r="B890" s="14"/>
      <c r="C890" s="14"/>
      <c r="D890" s="148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272"/>
      <c r="R890" s="153"/>
      <c r="S890" s="272"/>
      <c r="T890" s="272"/>
      <c r="U890" s="272"/>
      <c r="V890" s="272"/>
      <c r="W890" s="272"/>
      <c r="X890" s="272"/>
      <c r="Y890" s="272"/>
      <c r="Z890" s="272"/>
      <c r="AA890" s="272"/>
      <c r="AB890" s="272"/>
      <c r="AC890" s="272"/>
      <c r="AD890" s="272"/>
      <c r="AE890" s="272"/>
      <c r="AF890" s="272"/>
      <c r="AG890" s="272"/>
      <c r="AH890" s="272"/>
      <c r="AI890" s="272"/>
      <c r="AJ890" s="272"/>
    </row>
    <row r="891" ht="18.0" customHeight="1">
      <c r="A891" s="14"/>
      <c r="B891" s="14"/>
      <c r="C891" s="14"/>
      <c r="D891" s="148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272"/>
      <c r="R891" s="153"/>
      <c r="S891" s="272"/>
      <c r="T891" s="272"/>
      <c r="U891" s="272"/>
      <c r="V891" s="272"/>
      <c r="W891" s="272"/>
      <c r="X891" s="272"/>
      <c r="Y891" s="272"/>
      <c r="Z891" s="272"/>
      <c r="AA891" s="272"/>
      <c r="AB891" s="272"/>
      <c r="AC891" s="272"/>
      <c r="AD891" s="272"/>
      <c r="AE891" s="272"/>
      <c r="AF891" s="272"/>
      <c r="AG891" s="272"/>
      <c r="AH891" s="272"/>
      <c r="AI891" s="272"/>
      <c r="AJ891" s="272"/>
    </row>
    <row r="892" ht="18.0" customHeight="1">
      <c r="A892" s="14"/>
      <c r="B892" s="14"/>
      <c r="C892" s="14"/>
      <c r="D892" s="148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272"/>
      <c r="R892" s="153"/>
      <c r="S892" s="272"/>
      <c r="T892" s="272"/>
      <c r="U892" s="272"/>
      <c r="V892" s="272"/>
      <c r="W892" s="272"/>
      <c r="X892" s="272"/>
      <c r="Y892" s="272"/>
      <c r="Z892" s="272"/>
      <c r="AA892" s="272"/>
      <c r="AB892" s="272"/>
      <c r="AC892" s="272"/>
      <c r="AD892" s="272"/>
      <c r="AE892" s="272"/>
      <c r="AF892" s="272"/>
      <c r="AG892" s="272"/>
      <c r="AH892" s="272"/>
      <c r="AI892" s="272"/>
      <c r="AJ892" s="272"/>
    </row>
    <row r="893" ht="18.0" customHeight="1">
      <c r="A893" s="14"/>
      <c r="B893" s="14"/>
      <c r="C893" s="14"/>
      <c r="D893" s="148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272"/>
      <c r="R893" s="153"/>
      <c r="S893" s="272"/>
      <c r="T893" s="272"/>
      <c r="U893" s="272"/>
      <c r="V893" s="272"/>
      <c r="W893" s="272"/>
      <c r="X893" s="272"/>
      <c r="Y893" s="272"/>
      <c r="Z893" s="272"/>
      <c r="AA893" s="272"/>
      <c r="AB893" s="272"/>
      <c r="AC893" s="272"/>
      <c r="AD893" s="272"/>
      <c r="AE893" s="272"/>
      <c r="AF893" s="272"/>
      <c r="AG893" s="272"/>
      <c r="AH893" s="272"/>
      <c r="AI893" s="272"/>
      <c r="AJ893" s="272"/>
    </row>
    <row r="894" ht="18.0" customHeight="1">
      <c r="A894" s="14"/>
      <c r="B894" s="14"/>
      <c r="C894" s="14"/>
      <c r="D894" s="148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272"/>
      <c r="R894" s="153"/>
      <c r="S894" s="272"/>
      <c r="T894" s="272"/>
      <c r="U894" s="272"/>
      <c r="V894" s="272"/>
      <c r="W894" s="272"/>
      <c r="X894" s="272"/>
      <c r="Y894" s="272"/>
      <c r="Z894" s="272"/>
      <c r="AA894" s="272"/>
      <c r="AB894" s="272"/>
      <c r="AC894" s="272"/>
      <c r="AD894" s="272"/>
      <c r="AE894" s="272"/>
      <c r="AF894" s="272"/>
      <c r="AG894" s="272"/>
      <c r="AH894" s="272"/>
      <c r="AI894" s="272"/>
      <c r="AJ894" s="272"/>
    </row>
    <row r="895" ht="18.0" customHeight="1">
      <c r="A895" s="14"/>
      <c r="B895" s="14"/>
      <c r="C895" s="14"/>
      <c r="D895" s="148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272"/>
      <c r="R895" s="153"/>
      <c r="S895" s="272"/>
      <c r="T895" s="272"/>
      <c r="U895" s="272"/>
      <c r="V895" s="272"/>
      <c r="W895" s="272"/>
      <c r="X895" s="272"/>
      <c r="Y895" s="272"/>
      <c r="Z895" s="272"/>
      <c r="AA895" s="272"/>
      <c r="AB895" s="272"/>
      <c r="AC895" s="272"/>
      <c r="AD895" s="272"/>
      <c r="AE895" s="272"/>
      <c r="AF895" s="272"/>
      <c r="AG895" s="272"/>
      <c r="AH895" s="272"/>
      <c r="AI895" s="272"/>
      <c r="AJ895" s="272"/>
    </row>
    <row r="896" ht="18.0" customHeight="1">
      <c r="A896" s="14"/>
      <c r="B896" s="14"/>
      <c r="C896" s="14"/>
      <c r="D896" s="148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272"/>
      <c r="R896" s="153"/>
      <c r="S896" s="272"/>
      <c r="T896" s="272"/>
      <c r="U896" s="272"/>
      <c r="V896" s="272"/>
      <c r="W896" s="272"/>
      <c r="X896" s="272"/>
      <c r="Y896" s="272"/>
      <c r="Z896" s="272"/>
      <c r="AA896" s="272"/>
      <c r="AB896" s="272"/>
      <c r="AC896" s="272"/>
      <c r="AD896" s="272"/>
      <c r="AE896" s="272"/>
      <c r="AF896" s="272"/>
      <c r="AG896" s="272"/>
      <c r="AH896" s="272"/>
      <c r="AI896" s="272"/>
      <c r="AJ896" s="272"/>
    </row>
    <row r="897" ht="18.0" customHeight="1">
      <c r="A897" s="14"/>
      <c r="B897" s="14"/>
      <c r="C897" s="14"/>
      <c r="D897" s="148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272"/>
      <c r="R897" s="153"/>
      <c r="S897" s="272"/>
      <c r="T897" s="272"/>
      <c r="U897" s="272"/>
      <c r="V897" s="272"/>
      <c r="W897" s="272"/>
      <c r="X897" s="272"/>
      <c r="Y897" s="272"/>
      <c r="Z897" s="272"/>
      <c r="AA897" s="272"/>
      <c r="AB897" s="272"/>
      <c r="AC897" s="272"/>
      <c r="AD897" s="272"/>
      <c r="AE897" s="272"/>
      <c r="AF897" s="272"/>
      <c r="AG897" s="272"/>
      <c r="AH897" s="272"/>
      <c r="AI897" s="272"/>
      <c r="AJ897" s="272"/>
    </row>
    <row r="898" ht="18.0" customHeight="1">
      <c r="A898" s="14"/>
      <c r="B898" s="14"/>
      <c r="C898" s="14"/>
      <c r="D898" s="148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272"/>
      <c r="R898" s="153"/>
      <c r="S898" s="272"/>
      <c r="T898" s="272"/>
      <c r="U898" s="272"/>
      <c r="V898" s="272"/>
      <c r="W898" s="272"/>
      <c r="X898" s="272"/>
      <c r="Y898" s="272"/>
      <c r="Z898" s="272"/>
      <c r="AA898" s="272"/>
      <c r="AB898" s="272"/>
      <c r="AC898" s="272"/>
      <c r="AD898" s="272"/>
      <c r="AE898" s="272"/>
      <c r="AF898" s="272"/>
      <c r="AG898" s="272"/>
      <c r="AH898" s="272"/>
      <c r="AI898" s="272"/>
      <c r="AJ898" s="272"/>
    </row>
    <row r="899" ht="18.0" customHeight="1">
      <c r="A899" s="14"/>
      <c r="B899" s="14"/>
      <c r="C899" s="14"/>
      <c r="D899" s="148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272"/>
      <c r="R899" s="153"/>
      <c r="S899" s="272"/>
      <c r="T899" s="272"/>
      <c r="U899" s="272"/>
      <c r="V899" s="272"/>
      <c r="W899" s="272"/>
      <c r="X899" s="272"/>
      <c r="Y899" s="272"/>
      <c r="Z899" s="272"/>
      <c r="AA899" s="272"/>
      <c r="AB899" s="272"/>
      <c r="AC899" s="272"/>
      <c r="AD899" s="272"/>
      <c r="AE899" s="272"/>
      <c r="AF899" s="272"/>
      <c r="AG899" s="272"/>
      <c r="AH899" s="272"/>
      <c r="AI899" s="272"/>
      <c r="AJ899" s="272"/>
    </row>
    <row r="900" ht="18.0" customHeight="1">
      <c r="A900" s="14"/>
      <c r="B900" s="14"/>
      <c r="C900" s="14"/>
      <c r="D900" s="148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272"/>
      <c r="R900" s="153"/>
      <c r="S900" s="272"/>
      <c r="T900" s="272"/>
      <c r="U900" s="272"/>
      <c r="V900" s="272"/>
      <c r="W900" s="272"/>
      <c r="X900" s="272"/>
      <c r="Y900" s="272"/>
      <c r="Z900" s="272"/>
      <c r="AA900" s="272"/>
      <c r="AB900" s="272"/>
      <c r="AC900" s="272"/>
      <c r="AD900" s="272"/>
      <c r="AE900" s="272"/>
      <c r="AF900" s="272"/>
      <c r="AG900" s="272"/>
      <c r="AH900" s="272"/>
      <c r="AI900" s="272"/>
      <c r="AJ900" s="272"/>
    </row>
    <row r="901" ht="18.0" customHeight="1">
      <c r="A901" s="14"/>
      <c r="B901" s="14"/>
      <c r="C901" s="14"/>
      <c r="D901" s="148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272"/>
      <c r="R901" s="153"/>
      <c r="S901" s="272"/>
      <c r="T901" s="272"/>
      <c r="U901" s="272"/>
      <c r="V901" s="272"/>
      <c r="W901" s="272"/>
      <c r="X901" s="272"/>
      <c r="Y901" s="272"/>
      <c r="Z901" s="272"/>
      <c r="AA901" s="272"/>
      <c r="AB901" s="272"/>
      <c r="AC901" s="272"/>
      <c r="AD901" s="272"/>
      <c r="AE901" s="272"/>
      <c r="AF901" s="272"/>
      <c r="AG901" s="272"/>
      <c r="AH901" s="272"/>
      <c r="AI901" s="272"/>
      <c r="AJ901" s="272"/>
    </row>
    <row r="902" ht="18.0" customHeight="1">
      <c r="A902" s="14"/>
      <c r="B902" s="14"/>
      <c r="C902" s="14"/>
      <c r="D902" s="148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272"/>
      <c r="R902" s="153"/>
      <c r="S902" s="272"/>
      <c r="T902" s="272"/>
      <c r="U902" s="272"/>
      <c r="V902" s="272"/>
      <c r="W902" s="272"/>
      <c r="X902" s="272"/>
      <c r="Y902" s="272"/>
      <c r="Z902" s="272"/>
      <c r="AA902" s="272"/>
      <c r="AB902" s="272"/>
      <c r="AC902" s="272"/>
      <c r="AD902" s="272"/>
      <c r="AE902" s="272"/>
      <c r="AF902" s="272"/>
      <c r="AG902" s="272"/>
      <c r="AH902" s="272"/>
      <c r="AI902" s="272"/>
      <c r="AJ902" s="272"/>
    </row>
    <row r="903" ht="18.0" customHeight="1">
      <c r="A903" s="14"/>
      <c r="B903" s="14"/>
      <c r="C903" s="14"/>
      <c r="D903" s="148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272"/>
      <c r="R903" s="153"/>
      <c r="S903" s="272"/>
      <c r="T903" s="272"/>
      <c r="U903" s="272"/>
      <c r="V903" s="272"/>
      <c r="W903" s="272"/>
      <c r="X903" s="272"/>
      <c r="Y903" s="272"/>
      <c r="Z903" s="272"/>
      <c r="AA903" s="272"/>
      <c r="AB903" s="272"/>
      <c r="AC903" s="272"/>
      <c r="AD903" s="272"/>
      <c r="AE903" s="272"/>
      <c r="AF903" s="272"/>
      <c r="AG903" s="272"/>
      <c r="AH903" s="272"/>
      <c r="AI903" s="272"/>
      <c r="AJ903" s="272"/>
    </row>
    <row r="904" ht="18.0" customHeight="1">
      <c r="A904" s="14"/>
      <c r="B904" s="14"/>
      <c r="C904" s="14"/>
      <c r="D904" s="148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272"/>
      <c r="R904" s="153"/>
      <c r="S904" s="272"/>
      <c r="T904" s="272"/>
      <c r="U904" s="272"/>
      <c r="V904" s="272"/>
      <c r="W904" s="272"/>
      <c r="X904" s="272"/>
      <c r="Y904" s="272"/>
      <c r="Z904" s="272"/>
      <c r="AA904" s="272"/>
      <c r="AB904" s="272"/>
      <c r="AC904" s="272"/>
      <c r="AD904" s="272"/>
      <c r="AE904" s="272"/>
      <c r="AF904" s="272"/>
      <c r="AG904" s="272"/>
      <c r="AH904" s="272"/>
      <c r="AI904" s="272"/>
      <c r="AJ904" s="272"/>
    </row>
    <row r="905" ht="18.0" customHeight="1">
      <c r="A905" s="14"/>
      <c r="B905" s="14"/>
      <c r="C905" s="14"/>
      <c r="D905" s="148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272"/>
      <c r="R905" s="153"/>
      <c r="S905" s="272"/>
      <c r="T905" s="272"/>
      <c r="U905" s="272"/>
      <c r="V905" s="272"/>
      <c r="W905" s="272"/>
      <c r="X905" s="272"/>
      <c r="Y905" s="272"/>
      <c r="Z905" s="272"/>
      <c r="AA905" s="272"/>
      <c r="AB905" s="272"/>
      <c r="AC905" s="272"/>
      <c r="AD905" s="272"/>
      <c r="AE905" s="272"/>
      <c r="AF905" s="272"/>
      <c r="AG905" s="272"/>
      <c r="AH905" s="272"/>
      <c r="AI905" s="272"/>
      <c r="AJ905" s="272"/>
    </row>
    <row r="906" ht="18.0" customHeight="1">
      <c r="A906" s="14"/>
      <c r="B906" s="14"/>
      <c r="C906" s="14"/>
      <c r="D906" s="148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272"/>
      <c r="R906" s="153"/>
      <c r="S906" s="272"/>
      <c r="T906" s="272"/>
      <c r="U906" s="272"/>
      <c r="V906" s="272"/>
      <c r="W906" s="272"/>
      <c r="X906" s="272"/>
      <c r="Y906" s="272"/>
      <c r="Z906" s="272"/>
      <c r="AA906" s="272"/>
      <c r="AB906" s="272"/>
      <c r="AC906" s="272"/>
      <c r="AD906" s="272"/>
      <c r="AE906" s="272"/>
      <c r="AF906" s="272"/>
      <c r="AG906" s="272"/>
      <c r="AH906" s="272"/>
      <c r="AI906" s="272"/>
      <c r="AJ906" s="272"/>
    </row>
    <row r="907" ht="18.0" customHeight="1">
      <c r="A907" s="14"/>
      <c r="B907" s="14"/>
      <c r="C907" s="14"/>
      <c r="D907" s="148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272"/>
      <c r="R907" s="153"/>
      <c r="S907" s="272"/>
      <c r="T907" s="272"/>
      <c r="U907" s="272"/>
      <c r="V907" s="272"/>
      <c r="W907" s="272"/>
      <c r="X907" s="272"/>
      <c r="Y907" s="272"/>
      <c r="Z907" s="272"/>
      <c r="AA907" s="272"/>
      <c r="AB907" s="272"/>
      <c r="AC907" s="272"/>
      <c r="AD907" s="272"/>
      <c r="AE907" s="272"/>
      <c r="AF907" s="272"/>
      <c r="AG907" s="272"/>
      <c r="AH907" s="272"/>
      <c r="AI907" s="272"/>
      <c r="AJ907" s="272"/>
    </row>
    <row r="908" ht="18.0" customHeight="1">
      <c r="A908" s="14"/>
      <c r="B908" s="14"/>
      <c r="C908" s="14"/>
      <c r="D908" s="148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272"/>
      <c r="R908" s="153"/>
      <c r="S908" s="272"/>
      <c r="T908" s="272"/>
      <c r="U908" s="272"/>
      <c r="V908" s="272"/>
      <c r="W908" s="272"/>
      <c r="X908" s="272"/>
      <c r="Y908" s="272"/>
      <c r="Z908" s="272"/>
      <c r="AA908" s="272"/>
      <c r="AB908" s="272"/>
      <c r="AC908" s="272"/>
      <c r="AD908" s="272"/>
      <c r="AE908" s="272"/>
      <c r="AF908" s="272"/>
      <c r="AG908" s="272"/>
      <c r="AH908" s="272"/>
      <c r="AI908" s="272"/>
      <c r="AJ908" s="272"/>
    </row>
    <row r="909" ht="18.0" customHeight="1">
      <c r="A909" s="14"/>
      <c r="B909" s="14"/>
      <c r="C909" s="14"/>
      <c r="D909" s="148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272"/>
      <c r="R909" s="153"/>
      <c r="S909" s="272"/>
      <c r="T909" s="272"/>
      <c r="U909" s="272"/>
      <c r="V909" s="272"/>
      <c r="W909" s="272"/>
      <c r="X909" s="272"/>
      <c r="Y909" s="272"/>
      <c r="Z909" s="272"/>
      <c r="AA909" s="272"/>
      <c r="AB909" s="272"/>
      <c r="AC909" s="272"/>
      <c r="AD909" s="272"/>
      <c r="AE909" s="272"/>
      <c r="AF909" s="272"/>
      <c r="AG909" s="272"/>
      <c r="AH909" s="272"/>
      <c r="AI909" s="272"/>
      <c r="AJ909" s="272"/>
    </row>
    <row r="910" ht="18.0" customHeight="1">
      <c r="A910" s="14"/>
      <c r="B910" s="14"/>
      <c r="C910" s="14"/>
      <c r="D910" s="148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272"/>
      <c r="R910" s="153"/>
      <c r="S910" s="272"/>
      <c r="T910" s="272"/>
      <c r="U910" s="272"/>
      <c r="V910" s="272"/>
      <c r="W910" s="272"/>
      <c r="X910" s="272"/>
      <c r="Y910" s="272"/>
      <c r="Z910" s="272"/>
      <c r="AA910" s="272"/>
      <c r="AB910" s="272"/>
      <c r="AC910" s="272"/>
      <c r="AD910" s="272"/>
      <c r="AE910" s="272"/>
      <c r="AF910" s="272"/>
      <c r="AG910" s="272"/>
      <c r="AH910" s="272"/>
      <c r="AI910" s="272"/>
      <c r="AJ910" s="272"/>
    </row>
    <row r="911" ht="18.0" customHeight="1">
      <c r="A911" s="14"/>
      <c r="B911" s="14"/>
      <c r="C911" s="14"/>
      <c r="D911" s="148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272"/>
      <c r="R911" s="153"/>
      <c r="S911" s="272"/>
      <c r="T911" s="272"/>
      <c r="U911" s="272"/>
      <c r="V911" s="272"/>
      <c r="W911" s="272"/>
      <c r="X911" s="272"/>
      <c r="Y911" s="272"/>
      <c r="Z911" s="272"/>
      <c r="AA911" s="272"/>
      <c r="AB911" s="272"/>
      <c r="AC911" s="272"/>
      <c r="AD911" s="272"/>
      <c r="AE911" s="272"/>
      <c r="AF911" s="272"/>
      <c r="AG911" s="272"/>
      <c r="AH911" s="272"/>
      <c r="AI911" s="272"/>
      <c r="AJ911" s="272"/>
    </row>
    <row r="912" ht="18.0" customHeight="1">
      <c r="A912" s="14"/>
      <c r="B912" s="14"/>
      <c r="C912" s="14"/>
      <c r="D912" s="148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272"/>
      <c r="R912" s="153"/>
      <c r="S912" s="272"/>
      <c r="T912" s="272"/>
      <c r="U912" s="272"/>
      <c r="V912" s="272"/>
      <c r="W912" s="272"/>
      <c r="X912" s="272"/>
      <c r="Y912" s="272"/>
      <c r="Z912" s="272"/>
      <c r="AA912" s="272"/>
      <c r="AB912" s="272"/>
      <c r="AC912" s="272"/>
      <c r="AD912" s="272"/>
      <c r="AE912" s="272"/>
      <c r="AF912" s="272"/>
      <c r="AG912" s="272"/>
      <c r="AH912" s="272"/>
      <c r="AI912" s="272"/>
      <c r="AJ912" s="272"/>
    </row>
    <row r="913" ht="18.0" customHeight="1">
      <c r="A913" s="14"/>
      <c r="B913" s="14"/>
      <c r="C913" s="14"/>
      <c r="D913" s="148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272"/>
      <c r="R913" s="153"/>
      <c r="S913" s="272"/>
      <c r="T913" s="272"/>
      <c r="U913" s="272"/>
      <c r="V913" s="272"/>
      <c r="W913" s="272"/>
      <c r="X913" s="272"/>
      <c r="Y913" s="272"/>
      <c r="Z913" s="272"/>
      <c r="AA913" s="272"/>
      <c r="AB913" s="272"/>
      <c r="AC913" s="272"/>
      <c r="AD913" s="272"/>
      <c r="AE913" s="272"/>
      <c r="AF913" s="272"/>
      <c r="AG913" s="272"/>
      <c r="AH913" s="272"/>
      <c r="AI913" s="272"/>
      <c r="AJ913" s="272"/>
    </row>
    <row r="914" ht="18.0" customHeight="1">
      <c r="A914" s="14"/>
      <c r="B914" s="14"/>
      <c r="C914" s="14"/>
      <c r="D914" s="148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272"/>
      <c r="R914" s="153"/>
      <c r="S914" s="272"/>
      <c r="T914" s="272"/>
      <c r="U914" s="272"/>
      <c r="V914" s="272"/>
      <c r="W914" s="272"/>
      <c r="X914" s="272"/>
      <c r="Y914" s="272"/>
      <c r="Z914" s="272"/>
      <c r="AA914" s="272"/>
      <c r="AB914" s="272"/>
      <c r="AC914" s="272"/>
      <c r="AD914" s="272"/>
      <c r="AE914" s="272"/>
      <c r="AF914" s="272"/>
      <c r="AG914" s="272"/>
      <c r="AH914" s="272"/>
      <c r="AI914" s="272"/>
      <c r="AJ914" s="272"/>
    </row>
    <row r="915" ht="18.0" customHeight="1">
      <c r="A915" s="14"/>
      <c r="B915" s="14"/>
      <c r="C915" s="14"/>
      <c r="D915" s="148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272"/>
      <c r="R915" s="153"/>
      <c r="S915" s="272"/>
      <c r="T915" s="272"/>
      <c r="U915" s="272"/>
      <c r="V915" s="272"/>
      <c r="W915" s="272"/>
      <c r="X915" s="272"/>
      <c r="Y915" s="272"/>
      <c r="Z915" s="272"/>
      <c r="AA915" s="272"/>
      <c r="AB915" s="272"/>
      <c r="AC915" s="272"/>
      <c r="AD915" s="272"/>
      <c r="AE915" s="272"/>
      <c r="AF915" s="272"/>
      <c r="AG915" s="272"/>
      <c r="AH915" s="272"/>
      <c r="AI915" s="272"/>
      <c r="AJ915" s="272"/>
    </row>
    <row r="916" ht="18.0" customHeight="1">
      <c r="A916" s="14"/>
      <c r="B916" s="14"/>
      <c r="C916" s="14"/>
      <c r="D916" s="148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272"/>
      <c r="R916" s="153"/>
      <c r="S916" s="272"/>
      <c r="T916" s="272"/>
      <c r="U916" s="272"/>
      <c r="V916" s="272"/>
      <c r="W916" s="272"/>
      <c r="X916" s="272"/>
      <c r="Y916" s="272"/>
      <c r="Z916" s="272"/>
      <c r="AA916" s="272"/>
      <c r="AB916" s="272"/>
      <c r="AC916" s="272"/>
      <c r="AD916" s="272"/>
      <c r="AE916" s="272"/>
      <c r="AF916" s="272"/>
      <c r="AG916" s="272"/>
      <c r="AH916" s="272"/>
      <c r="AI916" s="272"/>
      <c r="AJ916" s="272"/>
    </row>
    <row r="917" ht="18.0" customHeight="1">
      <c r="A917" s="14"/>
      <c r="B917" s="14"/>
      <c r="C917" s="14"/>
      <c r="D917" s="148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272"/>
      <c r="R917" s="153"/>
      <c r="S917" s="272"/>
      <c r="T917" s="272"/>
      <c r="U917" s="272"/>
      <c r="V917" s="272"/>
      <c r="W917" s="272"/>
      <c r="X917" s="272"/>
      <c r="Y917" s="272"/>
      <c r="Z917" s="272"/>
      <c r="AA917" s="272"/>
      <c r="AB917" s="272"/>
      <c r="AC917" s="272"/>
      <c r="AD917" s="272"/>
      <c r="AE917" s="272"/>
      <c r="AF917" s="272"/>
      <c r="AG917" s="272"/>
      <c r="AH917" s="272"/>
      <c r="AI917" s="272"/>
      <c r="AJ917" s="272"/>
    </row>
    <row r="918" ht="18.0" customHeight="1">
      <c r="A918" s="14"/>
      <c r="B918" s="14"/>
      <c r="C918" s="14"/>
      <c r="D918" s="148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272"/>
      <c r="R918" s="153"/>
      <c r="S918" s="272"/>
      <c r="T918" s="272"/>
      <c r="U918" s="272"/>
      <c r="V918" s="272"/>
      <c r="W918" s="272"/>
      <c r="X918" s="272"/>
      <c r="Y918" s="272"/>
      <c r="Z918" s="272"/>
      <c r="AA918" s="272"/>
      <c r="AB918" s="272"/>
      <c r="AC918" s="272"/>
      <c r="AD918" s="272"/>
      <c r="AE918" s="272"/>
      <c r="AF918" s="272"/>
      <c r="AG918" s="272"/>
      <c r="AH918" s="272"/>
      <c r="AI918" s="272"/>
      <c r="AJ918" s="272"/>
    </row>
    <row r="919" ht="18.0" customHeight="1">
      <c r="A919" s="14"/>
      <c r="B919" s="14"/>
      <c r="C919" s="14"/>
      <c r="D919" s="148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272"/>
      <c r="R919" s="153"/>
      <c r="S919" s="272"/>
      <c r="T919" s="272"/>
      <c r="U919" s="272"/>
      <c r="V919" s="272"/>
      <c r="W919" s="272"/>
      <c r="X919" s="272"/>
      <c r="Y919" s="272"/>
      <c r="Z919" s="272"/>
      <c r="AA919" s="272"/>
      <c r="AB919" s="272"/>
      <c r="AC919" s="272"/>
      <c r="AD919" s="272"/>
      <c r="AE919" s="272"/>
      <c r="AF919" s="272"/>
      <c r="AG919" s="272"/>
      <c r="AH919" s="272"/>
      <c r="AI919" s="272"/>
      <c r="AJ919" s="272"/>
    </row>
    <row r="920" ht="18.0" customHeight="1">
      <c r="A920" s="14"/>
      <c r="B920" s="14"/>
      <c r="C920" s="14"/>
      <c r="D920" s="148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272"/>
      <c r="R920" s="153"/>
      <c r="S920" s="272"/>
      <c r="T920" s="272"/>
      <c r="U920" s="272"/>
      <c r="V920" s="272"/>
      <c r="W920" s="272"/>
      <c r="X920" s="272"/>
      <c r="Y920" s="272"/>
      <c r="Z920" s="272"/>
      <c r="AA920" s="272"/>
      <c r="AB920" s="272"/>
      <c r="AC920" s="272"/>
      <c r="AD920" s="272"/>
      <c r="AE920" s="272"/>
      <c r="AF920" s="272"/>
      <c r="AG920" s="272"/>
      <c r="AH920" s="272"/>
      <c r="AI920" s="272"/>
      <c r="AJ920" s="272"/>
    </row>
    <row r="921" ht="18.0" customHeight="1">
      <c r="A921" s="14"/>
      <c r="B921" s="14"/>
      <c r="C921" s="14"/>
      <c r="D921" s="148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272"/>
      <c r="R921" s="153"/>
      <c r="S921" s="272"/>
      <c r="T921" s="272"/>
      <c r="U921" s="272"/>
      <c r="V921" s="272"/>
      <c r="W921" s="272"/>
      <c r="X921" s="272"/>
      <c r="Y921" s="272"/>
      <c r="Z921" s="272"/>
      <c r="AA921" s="272"/>
      <c r="AB921" s="272"/>
      <c r="AC921" s="272"/>
      <c r="AD921" s="272"/>
      <c r="AE921" s="272"/>
      <c r="AF921" s="272"/>
      <c r="AG921" s="272"/>
      <c r="AH921" s="272"/>
      <c r="AI921" s="272"/>
      <c r="AJ921" s="272"/>
    </row>
    <row r="922" ht="18.0" customHeight="1">
      <c r="A922" s="14"/>
      <c r="B922" s="14"/>
      <c r="C922" s="14"/>
      <c r="D922" s="148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272"/>
      <c r="R922" s="153"/>
      <c r="S922" s="272"/>
      <c r="T922" s="272"/>
      <c r="U922" s="272"/>
      <c r="V922" s="272"/>
      <c r="W922" s="272"/>
      <c r="X922" s="272"/>
      <c r="Y922" s="272"/>
      <c r="Z922" s="272"/>
      <c r="AA922" s="272"/>
      <c r="AB922" s="272"/>
      <c r="AC922" s="272"/>
      <c r="AD922" s="272"/>
      <c r="AE922" s="272"/>
      <c r="AF922" s="272"/>
      <c r="AG922" s="272"/>
      <c r="AH922" s="272"/>
      <c r="AI922" s="272"/>
      <c r="AJ922" s="272"/>
    </row>
    <row r="923" ht="18.0" customHeight="1">
      <c r="A923" s="14"/>
      <c r="B923" s="14"/>
      <c r="C923" s="14"/>
      <c r="D923" s="148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272"/>
      <c r="R923" s="153"/>
      <c r="S923" s="272"/>
      <c r="T923" s="272"/>
      <c r="U923" s="272"/>
      <c r="V923" s="272"/>
      <c r="W923" s="272"/>
      <c r="X923" s="272"/>
      <c r="Y923" s="272"/>
      <c r="Z923" s="272"/>
      <c r="AA923" s="272"/>
      <c r="AB923" s="272"/>
      <c r="AC923" s="272"/>
      <c r="AD923" s="272"/>
      <c r="AE923" s="272"/>
      <c r="AF923" s="272"/>
      <c r="AG923" s="272"/>
      <c r="AH923" s="272"/>
      <c r="AI923" s="272"/>
      <c r="AJ923" s="272"/>
    </row>
    <row r="924" ht="18.0" customHeight="1">
      <c r="A924" s="14"/>
      <c r="B924" s="14"/>
      <c r="C924" s="14"/>
      <c r="D924" s="148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272"/>
      <c r="R924" s="153"/>
      <c r="S924" s="272"/>
      <c r="T924" s="272"/>
      <c r="U924" s="272"/>
      <c r="V924" s="272"/>
      <c r="W924" s="272"/>
      <c r="X924" s="272"/>
      <c r="Y924" s="272"/>
      <c r="Z924" s="272"/>
      <c r="AA924" s="272"/>
      <c r="AB924" s="272"/>
      <c r="AC924" s="272"/>
      <c r="AD924" s="272"/>
      <c r="AE924" s="272"/>
      <c r="AF924" s="272"/>
      <c r="AG924" s="272"/>
      <c r="AH924" s="272"/>
      <c r="AI924" s="272"/>
      <c r="AJ924" s="272"/>
    </row>
    <row r="925" ht="18.0" customHeight="1">
      <c r="A925" s="14"/>
      <c r="B925" s="14"/>
      <c r="C925" s="14"/>
      <c r="D925" s="148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272"/>
      <c r="R925" s="153"/>
      <c r="S925" s="272"/>
      <c r="T925" s="272"/>
      <c r="U925" s="272"/>
      <c r="V925" s="272"/>
      <c r="W925" s="272"/>
      <c r="X925" s="272"/>
      <c r="Y925" s="272"/>
      <c r="Z925" s="272"/>
      <c r="AA925" s="272"/>
      <c r="AB925" s="272"/>
      <c r="AC925" s="272"/>
      <c r="AD925" s="272"/>
      <c r="AE925" s="272"/>
      <c r="AF925" s="272"/>
      <c r="AG925" s="272"/>
      <c r="AH925" s="272"/>
      <c r="AI925" s="272"/>
      <c r="AJ925" s="272"/>
    </row>
    <row r="926" ht="18.0" customHeight="1">
      <c r="A926" s="14"/>
      <c r="B926" s="14"/>
      <c r="C926" s="14"/>
      <c r="D926" s="148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272"/>
      <c r="R926" s="153"/>
      <c r="S926" s="272"/>
      <c r="T926" s="272"/>
      <c r="U926" s="272"/>
      <c r="V926" s="272"/>
      <c r="W926" s="272"/>
      <c r="X926" s="272"/>
      <c r="Y926" s="272"/>
      <c r="Z926" s="272"/>
      <c r="AA926" s="272"/>
      <c r="AB926" s="272"/>
      <c r="AC926" s="272"/>
      <c r="AD926" s="272"/>
      <c r="AE926" s="272"/>
      <c r="AF926" s="272"/>
      <c r="AG926" s="272"/>
      <c r="AH926" s="272"/>
      <c r="AI926" s="272"/>
      <c r="AJ926" s="272"/>
    </row>
    <row r="927" ht="18.0" customHeight="1">
      <c r="A927" s="14"/>
      <c r="B927" s="14"/>
      <c r="C927" s="14"/>
      <c r="D927" s="148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272"/>
      <c r="R927" s="153"/>
      <c r="S927" s="272"/>
      <c r="T927" s="272"/>
      <c r="U927" s="272"/>
      <c r="V927" s="272"/>
      <c r="W927" s="272"/>
      <c r="X927" s="272"/>
      <c r="Y927" s="272"/>
      <c r="Z927" s="272"/>
      <c r="AA927" s="272"/>
      <c r="AB927" s="272"/>
      <c r="AC927" s="272"/>
      <c r="AD927" s="272"/>
      <c r="AE927" s="272"/>
      <c r="AF927" s="272"/>
      <c r="AG927" s="272"/>
      <c r="AH927" s="272"/>
      <c r="AI927" s="272"/>
      <c r="AJ927" s="272"/>
    </row>
    <row r="928" ht="18.0" customHeight="1">
      <c r="A928" s="14"/>
      <c r="B928" s="14"/>
      <c r="C928" s="14"/>
      <c r="D928" s="148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272"/>
      <c r="R928" s="153"/>
      <c r="S928" s="272"/>
      <c r="T928" s="272"/>
      <c r="U928" s="272"/>
      <c r="V928" s="272"/>
      <c r="W928" s="272"/>
      <c r="X928" s="272"/>
      <c r="Y928" s="272"/>
      <c r="Z928" s="272"/>
      <c r="AA928" s="272"/>
      <c r="AB928" s="272"/>
      <c r="AC928" s="272"/>
      <c r="AD928" s="272"/>
      <c r="AE928" s="272"/>
      <c r="AF928" s="272"/>
      <c r="AG928" s="272"/>
      <c r="AH928" s="272"/>
      <c r="AI928" s="272"/>
      <c r="AJ928" s="272"/>
    </row>
    <row r="929" ht="18.0" customHeight="1">
      <c r="A929" s="14"/>
      <c r="B929" s="14"/>
      <c r="C929" s="14"/>
      <c r="D929" s="148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272"/>
      <c r="R929" s="153"/>
      <c r="S929" s="272"/>
      <c r="T929" s="272"/>
      <c r="U929" s="272"/>
      <c r="V929" s="272"/>
      <c r="W929" s="272"/>
      <c r="X929" s="272"/>
      <c r="Y929" s="272"/>
      <c r="Z929" s="272"/>
      <c r="AA929" s="272"/>
      <c r="AB929" s="272"/>
      <c r="AC929" s="272"/>
      <c r="AD929" s="272"/>
      <c r="AE929" s="272"/>
      <c r="AF929" s="272"/>
      <c r="AG929" s="272"/>
      <c r="AH929" s="272"/>
      <c r="AI929" s="272"/>
      <c r="AJ929" s="272"/>
    </row>
    <row r="930" ht="18.0" customHeight="1">
      <c r="A930" s="14"/>
      <c r="B930" s="14"/>
      <c r="C930" s="14"/>
      <c r="D930" s="148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272"/>
      <c r="R930" s="153"/>
      <c r="S930" s="272"/>
      <c r="T930" s="272"/>
      <c r="U930" s="272"/>
      <c r="V930" s="272"/>
      <c r="W930" s="272"/>
      <c r="X930" s="272"/>
      <c r="Y930" s="272"/>
      <c r="Z930" s="272"/>
      <c r="AA930" s="272"/>
      <c r="AB930" s="272"/>
      <c r="AC930" s="272"/>
      <c r="AD930" s="272"/>
      <c r="AE930" s="272"/>
      <c r="AF930" s="272"/>
      <c r="AG930" s="272"/>
      <c r="AH930" s="272"/>
      <c r="AI930" s="272"/>
      <c r="AJ930" s="272"/>
    </row>
    <row r="931" ht="18.0" customHeight="1">
      <c r="A931" s="14"/>
      <c r="B931" s="14"/>
      <c r="C931" s="14"/>
      <c r="D931" s="148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272"/>
      <c r="R931" s="153"/>
      <c r="S931" s="272"/>
      <c r="T931" s="272"/>
      <c r="U931" s="272"/>
      <c r="V931" s="272"/>
      <c r="W931" s="272"/>
      <c r="X931" s="272"/>
      <c r="Y931" s="272"/>
      <c r="Z931" s="272"/>
      <c r="AA931" s="272"/>
      <c r="AB931" s="272"/>
      <c r="AC931" s="272"/>
      <c r="AD931" s="272"/>
      <c r="AE931" s="272"/>
      <c r="AF931" s="272"/>
      <c r="AG931" s="272"/>
      <c r="AH931" s="272"/>
      <c r="AI931" s="272"/>
      <c r="AJ931" s="272"/>
    </row>
    <row r="932" ht="18.0" customHeight="1">
      <c r="A932" s="14"/>
      <c r="B932" s="14"/>
      <c r="C932" s="14"/>
      <c r="D932" s="148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272"/>
      <c r="R932" s="153"/>
      <c r="S932" s="272"/>
      <c r="T932" s="272"/>
      <c r="U932" s="272"/>
      <c r="V932" s="272"/>
      <c r="W932" s="272"/>
      <c r="X932" s="272"/>
      <c r="Y932" s="272"/>
      <c r="Z932" s="272"/>
      <c r="AA932" s="272"/>
      <c r="AB932" s="272"/>
      <c r="AC932" s="272"/>
      <c r="AD932" s="272"/>
      <c r="AE932" s="272"/>
      <c r="AF932" s="272"/>
      <c r="AG932" s="272"/>
      <c r="AH932" s="272"/>
      <c r="AI932" s="272"/>
      <c r="AJ932" s="272"/>
    </row>
    <row r="933" ht="18.0" customHeight="1">
      <c r="A933" s="14"/>
      <c r="B933" s="14"/>
      <c r="C933" s="14"/>
      <c r="D933" s="148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272"/>
      <c r="R933" s="153"/>
      <c r="S933" s="272"/>
      <c r="T933" s="272"/>
      <c r="U933" s="272"/>
      <c r="V933" s="272"/>
      <c r="W933" s="272"/>
      <c r="X933" s="272"/>
      <c r="Y933" s="272"/>
      <c r="Z933" s="272"/>
      <c r="AA933" s="272"/>
      <c r="AB933" s="272"/>
      <c r="AC933" s="272"/>
      <c r="AD933" s="272"/>
      <c r="AE933" s="272"/>
      <c r="AF933" s="272"/>
      <c r="AG933" s="272"/>
      <c r="AH933" s="272"/>
      <c r="AI933" s="272"/>
      <c r="AJ933" s="272"/>
    </row>
    <row r="934" ht="18.0" customHeight="1">
      <c r="A934" s="14"/>
      <c r="B934" s="14"/>
      <c r="C934" s="14"/>
      <c r="D934" s="148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272"/>
      <c r="R934" s="153"/>
      <c r="S934" s="272"/>
      <c r="T934" s="272"/>
      <c r="U934" s="272"/>
      <c r="V934" s="272"/>
      <c r="W934" s="272"/>
      <c r="X934" s="272"/>
      <c r="Y934" s="272"/>
      <c r="Z934" s="272"/>
      <c r="AA934" s="272"/>
      <c r="AB934" s="272"/>
      <c r="AC934" s="272"/>
      <c r="AD934" s="272"/>
      <c r="AE934" s="272"/>
      <c r="AF934" s="272"/>
      <c r="AG934" s="272"/>
      <c r="AH934" s="272"/>
      <c r="AI934" s="272"/>
      <c r="AJ934" s="272"/>
    </row>
    <row r="935" ht="18.0" customHeight="1">
      <c r="A935" s="14"/>
      <c r="B935" s="14"/>
      <c r="C935" s="14"/>
      <c r="D935" s="148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272"/>
      <c r="R935" s="153"/>
      <c r="S935" s="272"/>
      <c r="T935" s="272"/>
      <c r="U935" s="272"/>
      <c r="V935" s="272"/>
      <c r="W935" s="272"/>
      <c r="X935" s="272"/>
      <c r="Y935" s="272"/>
      <c r="Z935" s="272"/>
      <c r="AA935" s="272"/>
      <c r="AB935" s="272"/>
      <c r="AC935" s="272"/>
      <c r="AD935" s="272"/>
      <c r="AE935" s="272"/>
      <c r="AF935" s="272"/>
      <c r="AG935" s="272"/>
      <c r="AH935" s="272"/>
      <c r="AI935" s="272"/>
      <c r="AJ935" s="272"/>
    </row>
    <row r="936" ht="18.0" customHeight="1">
      <c r="A936" s="14"/>
      <c r="B936" s="14"/>
      <c r="C936" s="14"/>
      <c r="D936" s="148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272"/>
      <c r="R936" s="153"/>
      <c r="S936" s="272"/>
      <c r="T936" s="272"/>
      <c r="U936" s="272"/>
      <c r="V936" s="272"/>
      <c r="W936" s="272"/>
      <c r="X936" s="272"/>
      <c r="Y936" s="272"/>
      <c r="Z936" s="272"/>
      <c r="AA936" s="272"/>
      <c r="AB936" s="272"/>
      <c r="AC936" s="272"/>
      <c r="AD936" s="272"/>
      <c r="AE936" s="272"/>
      <c r="AF936" s="272"/>
      <c r="AG936" s="272"/>
      <c r="AH936" s="272"/>
      <c r="AI936" s="272"/>
      <c r="AJ936" s="272"/>
    </row>
    <row r="937" ht="18.0" customHeight="1">
      <c r="A937" s="14"/>
      <c r="B937" s="14"/>
      <c r="C937" s="14"/>
      <c r="D937" s="148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272"/>
      <c r="R937" s="153"/>
      <c r="S937" s="272"/>
      <c r="T937" s="272"/>
      <c r="U937" s="272"/>
      <c r="V937" s="272"/>
      <c r="W937" s="272"/>
      <c r="X937" s="272"/>
      <c r="Y937" s="272"/>
      <c r="Z937" s="272"/>
      <c r="AA937" s="272"/>
      <c r="AB937" s="272"/>
      <c r="AC937" s="272"/>
      <c r="AD937" s="272"/>
      <c r="AE937" s="272"/>
      <c r="AF937" s="272"/>
      <c r="AG937" s="272"/>
      <c r="AH937" s="272"/>
      <c r="AI937" s="272"/>
      <c r="AJ937" s="272"/>
    </row>
    <row r="938" ht="18.0" customHeight="1">
      <c r="A938" s="14"/>
      <c r="B938" s="14"/>
      <c r="C938" s="14"/>
      <c r="D938" s="148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272"/>
      <c r="R938" s="153"/>
      <c r="S938" s="272"/>
      <c r="T938" s="272"/>
      <c r="U938" s="272"/>
      <c r="V938" s="272"/>
      <c r="W938" s="272"/>
      <c r="X938" s="272"/>
      <c r="Y938" s="272"/>
      <c r="Z938" s="272"/>
      <c r="AA938" s="272"/>
      <c r="AB938" s="272"/>
      <c r="AC938" s="272"/>
      <c r="AD938" s="272"/>
      <c r="AE938" s="272"/>
      <c r="AF938" s="272"/>
      <c r="AG938" s="272"/>
      <c r="AH938" s="272"/>
      <c r="AI938" s="272"/>
      <c r="AJ938" s="272"/>
    </row>
    <row r="939" ht="18.0" customHeight="1">
      <c r="A939" s="14"/>
      <c r="B939" s="14"/>
      <c r="C939" s="14"/>
      <c r="D939" s="148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272"/>
      <c r="R939" s="153"/>
      <c r="S939" s="272"/>
      <c r="T939" s="272"/>
      <c r="U939" s="272"/>
      <c r="V939" s="272"/>
      <c r="W939" s="272"/>
      <c r="X939" s="272"/>
      <c r="Y939" s="272"/>
      <c r="Z939" s="272"/>
      <c r="AA939" s="272"/>
      <c r="AB939" s="272"/>
      <c r="AC939" s="272"/>
      <c r="AD939" s="272"/>
      <c r="AE939" s="272"/>
      <c r="AF939" s="272"/>
      <c r="AG939" s="272"/>
      <c r="AH939" s="272"/>
      <c r="AI939" s="272"/>
      <c r="AJ939" s="272"/>
    </row>
    <row r="940" ht="18.0" customHeight="1">
      <c r="A940" s="14"/>
      <c r="B940" s="14"/>
      <c r="C940" s="14"/>
      <c r="D940" s="148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272"/>
      <c r="R940" s="153"/>
      <c r="S940" s="272"/>
      <c r="T940" s="272"/>
      <c r="U940" s="272"/>
      <c r="V940" s="272"/>
      <c r="W940" s="272"/>
      <c r="X940" s="272"/>
      <c r="Y940" s="272"/>
      <c r="Z940" s="272"/>
      <c r="AA940" s="272"/>
      <c r="AB940" s="272"/>
      <c r="AC940" s="272"/>
      <c r="AD940" s="272"/>
      <c r="AE940" s="272"/>
      <c r="AF940" s="272"/>
      <c r="AG940" s="272"/>
      <c r="AH940" s="272"/>
      <c r="AI940" s="272"/>
      <c r="AJ940" s="272"/>
    </row>
    <row r="941" ht="18.0" customHeight="1">
      <c r="A941" s="14"/>
      <c r="B941" s="14"/>
      <c r="C941" s="14"/>
      <c r="D941" s="148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272"/>
      <c r="R941" s="153"/>
      <c r="S941" s="272"/>
      <c r="T941" s="272"/>
      <c r="U941" s="272"/>
      <c r="V941" s="272"/>
      <c r="W941" s="272"/>
      <c r="X941" s="272"/>
      <c r="Y941" s="272"/>
      <c r="Z941" s="272"/>
      <c r="AA941" s="272"/>
      <c r="AB941" s="272"/>
      <c r="AC941" s="272"/>
      <c r="AD941" s="272"/>
      <c r="AE941" s="272"/>
      <c r="AF941" s="272"/>
      <c r="AG941" s="272"/>
      <c r="AH941" s="272"/>
      <c r="AI941" s="272"/>
      <c r="AJ941" s="272"/>
    </row>
    <row r="942" ht="18.0" customHeight="1">
      <c r="A942" s="14"/>
      <c r="B942" s="14"/>
      <c r="C942" s="14"/>
      <c r="D942" s="148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272"/>
      <c r="R942" s="153"/>
      <c r="S942" s="272"/>
      <c r="T942" s="272"/>
      <c r="U942" s="272"/>
      <c r="V942" s="272"/>
      <c r="W942" s="272"/>
      <c r="X942" s="272"/>
      <c r="Y942" s="272"/>
      <c r="Z942" s="272"/>
      <c r="AA942" s="272"/>
      <c r="AB942" s="272"/>
      <c r="AC942" s="272"/>
      <c r="AD942" s="272"/>
      <c r="AE942" s="272"/>
      <c r="AF942" s="272"/>
      <c r="AG942" s="272"/>
      <c r="AH942" s="272"/>
      <c r="AI942" s="272"/>
      <c r="AJ942" s="272"/>
    </row>
    <row r="943" ht="18.0" customHeight="1">
      <c r="A943" s="14"/>
      <c r="B943" s="14"/>
      <c r="C943" s="14"/>
      <c r="D943" s="148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272"/>
      <c r="R943" s="153"/>
      <c r="S943" s="272"/>
      <c r="T943" s="272"/>
      <c r="U943" s="272"/>
      <c r="V943" s="272"/>
      <c r="W943" s="272"/>
      <c r="X943" s="272"/>
      <c r="Y943" s="272"/>
      <c r="Z943" s="272"/>
      <c r="AA943" s="272"/>
      <c r="AB943" s="272"/>
      <c r="AC943" s="272"/>
      <c r="AD943" s="272"/>
      <c r="AE943" s="272"/>
      <c r="AF943" s="272"/>
      <c r="AG943" s="272"/>
      <c r="AH943" s="272"/>
      <c r="AI943" s="272"/>
      <c r="AJ943" s="272"/>
    </row>
    <row r="944" ht="18.0" customHeight="1">
      <c r="A944" s="14"/>
      <c r="B944" s="14"/>
      <c r="C944" s="14"/>
      <c r="D944" s="148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272"/>
      <c r="R944" s="153"/>
      <c r="S944" s="272"/>
      <c r="T944" s="272"/>
      <c r="U944" s="272"/>
      <c r="V944" s="272"/>
      <c r="W944" s="272"/>
      <c r="X944" s="272"/>
      <c r="Y944" s="272"/>
      <c r="Z944" s="272"/>
      <c r="AA944" s="272"/>
      <c r="AB944" s="272"/>
      <c r="AC944" s="272"/>
      <c r="AD944" s="272"/>
      <c r="AE944" s="272"/>
      <c r="AF944" s="272"/>
      <c r="AG944" s="272"/>
      <c r="AH944" s="272"/>
      <c r="AI944" s="272"/>
      <c r="AJ944" s="272"/>
    </row>
    <row r="945" ht="18.0" customHeight="1">
      <c r="A945" s="14"/>
      <c r="B945" s="14"/>
      <c r="C945" s="14"/>
      <c r="D945" s="148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272"/>
      <c r="R945" s="153"/>
      <c r="S945" s="272"/>
      <c r="T945" s="272"/>
      <c r="U945" s="272"/>
      <c r="V945" s="272"/>
      <c r="W945" s="272"/>
      <c r="X945" s="272"/>
      <c r="Y945" s="272"/>
      <c r="Z945" s="272"/>
      <c r="AA945" s="272"/>
      <c r="AB945" s="272"/>
      <c r="AC945" s="272"/>
      <c r="AD945" s="272"/>
      <c r="AE945" s="272"/>
      <c r="AF945" s="272"/>
      <c r="AG945" s="272"/>
      <c r="AH945" s="272"/>
      <c r="AI945" s="272"/>
      <c r="AJ945" s="272"/>
    </row>
    <row r="946" ht="18.0" customHeight="1">
      <c r="A946" s="14"/>
      <c r="B946" s="14"/>
      <c r="C946" s="14"/>
      <c r="D946" s="148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272"/>
      <c r="R946" s="153"/>
      <c r="S946" s="272"/>
      <c r="T946" s="272"/>
      <c r="U946" s="272"/>
      <c r="V946" s="272"/>
      <c r="W946" s="272"/>
      <c r="X946" s="272"/>
      <c r="Y946" s="272"/>
      <c r="Z946" s="272"/>
      <c r="AA946" s="272"/>
      <c r="AB946" s="272"/>
      <c r="AC946" s="272"/>
      <c r="AD946" s="272"/>
      <c r="AE946" s="272"/>
      <c r="AF946" s="272"/>
      <c r="AG946" s="272"/>
      <c r="AH946" s="272"/>
      <c r="AI946" s="272"/>
      <c r="AJ946" s="272"/>
    </row>
    <row r="947" ht="18.0" customHeight="1">
      <c r="A947" s="14"/>
      <c r="B947" s="14"/>
      <c r="C947" s="14"/>
      <c r="D947" s="148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272"/>
      <c r="R947" s="153"/>
      <c r="S947" s="272"/>
      <c r="T947" s="272"/>
      <c r="U947" s="272"/>
      <c r="V947" s="272"/>
      <c r="W947" s="272"/>
      <c r="X947" s="272"/>
      <c r="Y947" s="272"/>
      <c r="Z947" s="272"/>
      <c r="AA947" s="272"/>
      <c r="AB947" s="272"/>
      <c r="AC947" s="272"/>
      <c r="AD947" s="272"/>
      <c r="AE947" s="272"/>
      <c r="AF947" s="272"/>
      <c r="AG947" s="272"/>
      <c r="AH947" s="272"/>
      <c r="AI947" s="272"/>
      <c r="AJ947" s="272"/>
    </row>
    <row r="948" ht="18.0" customHeight="1">
      <c r="A948" s="14"/>
      <c r="B948" s="14"/>
      <c r="C948" s="14"/>
      <c r="D948" s="148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272"/>
      <c r="R948" s="153"/>
      <c r="S948" s="272"/>
      <c r="T948" s="272"/>
      <c r="U948" s="272"/>
      <c r="V948" s="272"/>
      <c r="W948" s="272"/>
      <c r="X948" s="272"/>
      <c r="Y948" s="272"/>
      <c r="Z948" s="272"/>
      <c r="AA948" s="272"/>
      <c r="AB948" s="272"/>
      <c r="AC948" s="272"/>
      <c r="AD948" s="272"/>
      <c r="AE948" s="272"/>
      <c r="AF948" s="272"/>
      <c r="AG948" s="272"/>
      <c r="AH948" s="272"/>
      <c r="AI948" s="272"/>
      <c r="AJ948" s="272"/>
    </row>
    <row r="949" ht="18.0" customHeight="1">
      <c r="A949" s="14"/>
      <c r="B949" s="14"/>
      <c r="C949" s="14"/>
      <c r="D949" s="148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272"/>
      <c r="R949" s="153"/>
      <c r="S949" s="272"/>
      <c r="T949" s="272"/>
      <c r="U949" s="272"/>
      <c r="V949" s="272"/>
      <c r="W949" s="272"/>
      <c r="X949" s="272"/>
      <c r="Y949" s="272"/>
      <c r="Z949" s="272"/>
      <c r="AA949" s="272"/>
      <c r="AB949" s="272"/>
      <c r="AC949" s="272"/>
      <c r="AD949" s="272"/>
      <c r="AE949" s="272"/>
      <c r="AF949" s="272"/>
      <c r="AG949" s="272"/>
      <c r="AH949" s="272"/>
      <c r="AI949" s="272"/>
      <c r="AJ949" s="272"/>
    </row>
    <row r="950" ht="18.0" customHeight="1">
      <c r="A950" s="14"/>
      <c r="B950" s="14"/>
      <c r="C950" s="14"/>
      <c r="D950" s="148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272"/>
      <c r="R950" s="153"/>
      <c r="S950" s="272"/>
      <c r="T950" s="272"/>
      <c r="U950" s="272"/>
      <c r="V950" s="272"/>
      <c r="W950" s="272"/>
      <c r="X950" s="272"/>
      <c r="Y950" s="272"/>
      <c r="Z950" s="272"/>
      <c r="AA950" s="272"/>
      <c r="AB950" s="272"/>
      <c r="AC950" s="272"/>
      <c r="AD950" s="272"/>
      <c r="AE950" s="272"/>
      <c r="AF950" s="272"/>
      <c r="AG950" s="272"/>
      <c r="AH950" s="272"/>
      <c r="AI950" s="272"/>
      <c r="AJ950" s="272"/>
    </row>
    <row r="951" ht="18.0" customHeight="1">
      <c r="A951" s="14"/>
      <c r="B951" s="14"/>
      <c r="C951" s="14"/>
      <c r="D951" s="148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272"/>
      <c r="R951" s="153"/>
      <c r="S951" s="272"/>
      <c r="T951" s="272"/>
      <c r="U951" s="272"/>
      <c r="V951" s="272"/>
      <c r="W951" s="272"/>
      <c r="X951" s="272"/>
      <c r="Y951" s="272"/>
      <c r="Z951" s="272"/>
      <c r="AA951" s="272"/>
      <c r="AB951" s="272"/>
      <c r="AC951" s="272"/>
      <c r="AD951" s="272"/>
      <c r="AE951" s="272"/>
      <c r="AF951" s="272"/>
      <c r="AG951" s="272"/>
      <c r="AH951" s="272"/>
      <c r="AI951" s="272"/>
      <c r="AJ951" s="272"/>
    </row>
    <row r="952" ht="18.0" customHeight="1">
      <c r="A952" s="14"/>
      <c r="B952" s="14"/>
      <c r="C952" s="14"/>
      <c r="D952" s="148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272"/>
      <c r="R952" s="153"/>
      <c r="S952" s="272"/>
      <c r="T952" s="272"/>
      <c r="U952" s="272"/>
      <c r="V952" s="272"/>
      <c r="W952" s="272"/>
      <c r="X952" s="272"/>
      <c r="Y952" s="272"/>
      <c r="Z952" s="272"/>
      <c r="AA952" s="272"/>
      <c r="AB952" s="272"/>
      <c r="AC952" s="272"/>
      <c r="AD952" s="272"/>
      <c r="AE952" s="272"/>
      <c r="AF952" s="272"/>
      <c r="AG952" s="272"/>
      <c r="AH952" s="272"/>
      <c r="AI952" s="272"/>
      <c r="AJ952" s="272"/>
    </row>
    <row r="953" ht="18.0" customHeight="1">
      <c r="A953" s="14"/>
      <c r="B953" s="14"/>
      <c r="C953" s="14"/>
      <c r="D953" s="148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272"/>
      <c r="R953" s="153"/>
      <c r="S953" s="272"/>
      <c r="T953" s="272"/>
      <c r="U953" s="272"/>
      <c r="V953" s="272"/>
      <c r="W953" s="272"/>
      <c r="X953" s="272"/>
      <c r="Y953" s="272"/>
      <c r="Z953" s="272"/>
      <c r="AA953" s="272"/>
      <c r="AB953" s="272"/>
      <c r="AC953" s="272"/>
      <c r="AD953" s="272"/>
      <c r="AE953" s="272"/>
      <c r="AF953" s="272"/>
      <c r="AG953" s="272"/>
      <c r="AH953" s="272"/>
      <c r="AI953" s="272"/>
      <c r="AJ953" s="272"/>
    </row>
    <row r="954" ht="18.0" customHeight="1">
      <c r="A954" s="14"/>
      <c r="B954" s="14"/>
      <c r="C954" s="14"/>
      <c r="D954" s="148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272"/>
      <c r="R954" s="153"/>
      <c r="S954" s="272"/>
      <c r="T954" s="272"/>
      <c r="U954" s="272"/>
      <c r="V954" s="272"/>
      <c r="W954" s="272"/>
      <c r="X954" s="272"/>
      <c r="Y954" s="272"/>
      <c r="Z954" s="272"/>
      <c r="AA954" s="272"/>
      <c r="AB954" s="272"/>
      <c r="AC954" s="272"/>
      <c r="AD954" s="272"/>
      <c r="AE954" s="272"/>
      <c r="AF954" s="272"/>
      <c r="AG954" s="272"/>
      <c r="AH954" s="272"/>
      <c r="AI954" s="272"/>
      <c r="AJ954" s="272"/>
    </row>
    <row r="955" ht="18.0" customHeight="1">
      <c r="A955" s="14"/>
      <c r="B955" s="14"/>
      <c r="C955" s="14"/>
      <c r="D955" s="148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272"/>
      <c r="R955" s="153"/>
      <c r="S955" s="272"/>
      <c r="T955" s="272"/>
      <c r="U955" s="272"/>
      <c r="V955" s="272"/>
      <c r="W955" s="272"/>
      <c r="X955" s="272"/>
      <c r="Y955" s="272"/>
      <c r="Z955" s="272"/>
      <c r="AA955" s="272"/>
      <c r="AB955" s="272"/>
      <c r="AC955" s="272"/>
      <c r="AD955" s="272"/>
      <c r="AE955" s="272"/>
      <c r="AF955" s="272"/>
      <c r="AG955" s="272"/>
      <c r="AH955" s="272"/>
      <c r="AI955" s="272"/>
      <c r="AJ955" s="272"/>
    </row>
    <row r="956" ht="18.0" customHeight="1">
      <c r="A956" s="14"/>
      <c r="B956" s="14"/>
      <c r="C956" s="14"/>
      <c r="D956" s="148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272"/>
      <c r="R956" s="153"/>
      <c r="S956" s="272"/>
      <c r="T956" s="272"/>
      <c r="U956" s="272"/>
      <c r="V956" s="272"/>
      <c r="W956" s="272"/>
      <c r="X956" s="272"/>
      <c r="Y956" s="272"/>
      <c r="Z956" s="272"/>
      <c r="AA956" s="272"/>
      <c r="AB956" s="272"/>
      <c r="AC956" s="272"/>
      <c r="AD956" s="272"/>
      <c r="AE956" s="272"/>
      <c r="AF956" s="272"/>
      <c r="AG956" s="272"/>
      <c r="AH956" s="272"/>
      <c r="AI956" s="272"/>
      <c r="AJ956" s="272"/>
    </row>
    <row r="957" ht="18.0" customHeight="1">
      <c r="A957" s="14"/>
      <c r="B957" s="14"/>
      <c r="C957" s="14"/>
      <c r="D957" s="148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272"/>
      <c r="R957" s="153"/>
      <c r="S957" s="272"/>
      <c r="T957" s="272"/>
      <c r="U957" s="272"/>
      <c r="V957" s="272"/>
      <c r="W957" s="272"/>
      <c r="X957" s="272"/>
      <c r="Y957" s="272"/>
      <c r="Z957" s="272"/>
      <c r="AA957" s="272"/>
      <c r="AB957" s="272"/>
      <c r="AC957" s="272"/>
      <c r="AD957" s="272"/>
      <c r="AE957" s="272"/>
      <c r="AF957" s="272"/>
      <c r="AG957" s="272"/>
      <c r="AH957" s="272"/>
      <c r="AI957" s="272"/>
      <c r="AJ957" s="272"/>
    </row>
    <row r="958" ht="18.0" customHeight="1">
      <c r="A958" s="14"/>
      <c r="B958" s="14"/>
      <c r="C958" s="14"/>
      <c r="D958" s="148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272"/>
      <c r="R958" s="153"/>
      <c r="S958" s="272"/>
      <c r="T958" s="272"/>
      <c r="U958" s="272"/>
      <c r="V958" s="272"/>
      <c r="W958" s="272"/>
      <c r="X958" s="272"/>
      <c r="Y958" s="272"/>
      <c r="Z958" s="272"/>
      <c r="AA958" s="272"/>
      <c r="AB958" s="272"/>
      <c r="AC958" s="272"/>
      <c r="AD958" s="272"/>
      <c r="AE958" s="272"/>
      <c r="AF958" s="272"/>
      <c r="AG958" s="272"/>
      <c r="AH958" s="272"/>
      <c r="AI958" s="272"/>
      <c r="AJ958" s="272"/>
    </row>
    <row r="959" ht="18.0" customHeight="1">
      <c r="A959" s="14"/>
      <c r="B959" s="14"/>
      <c r="C959" s="14"/>
      <c r="D959" s="148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272"/>
      <c r="R959" s="153"/>
      <c r="S959" s="272"/>
      <c r="T959" s="272"/>
      <c r="U959" s="272"/>
      <c r="V959" s="272"/>
      <c r="W959" s="272"/>
      <c r="X959" s="272"/>
      <c r="Y959" s="272"/>
      <c r="Z959" s="272"/>
      <c r="AA959" s="272"/>
      <c r="AB959" s="272"/>
      <c r="AC959" s="272"/>
      <c r="AD959" s="272"/>
      <c r="AE959" s="272"/>
      <c r="AF959" s="272"/>
      <c r="AG959" s="272"/>
      <c r="AH959" s="272"/>
      <c r="AI959" s="272"/>
      <c r="AJ959" s="272"/>
    </row>
    <row r="960" ht="18.0" customHeight="1">
      <c r="A960" s="14"/>
      <c r="B960" s="14"/>
      <c r="C960" s="14"/>
      <c r="D960" s="148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272"/>
      <c r="R960" s="153"/>
      <c r="S960" s="272"/>
      <c r="T960" s="272"/>
      <c r="U960" s="272"/>
      <c r="V960" s="272"/>
      <c r="W960" s="272"/>
      <c r="X960" s="272"/>
      <c r="Y960" s="272"/>
      <c r="Z960" s="272"/>
      <c r="AA960" s="272"/>
      <c r="AB960" s="272"/>
      <c r="AC960" s="272"/>
      <c r="AD960" s="272"/>
      <c r="AE960" s="272"/>
      <c r="AF960" s="272"/>
      <c r="AG960" s="272"/>
      <c r="AH960" s="272"/>
      <c r="AI960" s="272"/>
      <c r="AJ960" s="272"/>
    </row>
    <row r="961" ht="18.0" customHeight="1">
      <c r="A961" s="14"/>
      <c r="B961" s="14"/>
      <c r="C961" s="14"/>
      <c r="D961" s="148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272"/>
      <c r="R961" s="153"/>
      <c r="S961" s="272"/>
      <c r="T961" s="272"/>
      <c r="U961" s="272"/>
      <c r="V961" s="272"/>
      <c r="W961" s="272"/>
      <c r="X961" s="272"/>
      <c r="Y961" s="272"/>
      <c r="Z961" s="272"/>
      <c r="AA961" s="272"/>
      <c r="AB961" s="272"/>
      <c r="AC961" s="272"/>
      <c r="AD961" s="272"/>
      <c r="AE961" s="272"/>
      <c r="AF961" s="272"/>
      <c r="AG961" s="272"/>
      <c r="AH961" s="272"/>
      <c r="AI961" s="272"/>
      <c r="AJ961" s="272"/>
    </row>
    <row r="962" ht="18.0" customHeight="1">
      <c r="A962" s="14"/>
      <c r="B962" s="14"/>
      <c r="C962" s="14"/>
      <c r="D962" s="148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272"/>
      <c r="R962" s="153"/>
      <c r="S962" s="272"/>
      <c r="T962" s="272"/>
      <c r="U962" s="272"/>
      <c r="V962" s="272"/>
      <c r="W962" s="272"/>
      <c r="X962" s="272"/>
      <c r="Y962" s="272"/>
      <c r="Z962" s="272"/>
      <c r="AA962" s="272"/>
      <c r="AB962" s="272"/>
      <c r="AC962" s="272"/>
      <c r="AD962" s="272"/>
      <c r="AE962" s="272"/>
      <c r="AF962" s="272"/>
      <c r="AG962" s="272"/>
      <c r="AH962" s="272"/>
      <c r="AI962" s="272"/>
      <c r="AJ962" s="272"/>
    </row>
    <row r="963" ht="18.0" customHeight="1">
      <c r="A963" s="14"/>
      <c r="B963" s="14"/>
      <c r="C963" s="14"/>
      <c r="D963" s="148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272"/>
      <c r="R963" s="153"/>
      <c r="S963" s="272"/>
      <c r="T963" s="272"/>
      <c r="U963" s="272"/>
      <c r="V963" s="272"/>
      <c r="W963" s="272"/>
      <c r="X963" s="272"/>
      <c r="Y963" s="272"/>
      <c r="Z963" s="272"/>
      <c r="AA963" s="272"/>
      <c r="AB963" s="272"/>
      <c r="AC963" s="272"/>
      <c r="AD963" s="272"/>
      <c r="AE963" s="272"/>
      <c r="AF963" s="272"/>
      <c r="AG963" s="272"/>
      <c r="AH963" s="272"/>
      <c r="AI963" s="272"/>
      <c r="AJ963" s="272"/>
    </row>
    <row r="964" ht="18.0" customHeight="1">
      <c r="A964" s="14"/>
      <c r="B964" s="14"/>
      <c r="C964" s="14"/>
      <c r="D964" s="148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272"/>
      <c r="R964" s="153"/>
      <c r="S964" s="272"/>
      <c r="T964" s="272"/>
      <c r="U964" s="272"/>
      <c r="V964" s="272"/>
      <c r="W964" s="272"/>
      <c r="X964" s="272"/>
      <c r="Y964" s="272"/>
      <c r="Z964" s="272"/>
      <c r="AA964" s="272"/>
      <c r="AB964" s="272"/>
      <c r="AC964" s="272"/>
      <c r="AD964" s="272"/>
      <c r="AE964" s="272"/>
      <c r="AF964" s="272"/>
      <c r="AG964" s="272"/>
      <c r="AH964" s="272"/>
      <c r="AI964" s="272"/>
      <c r="AJ964" s="272"/>
    </row>
    <row r="965" ht="18.0" customHeight="1">
      <c r="A965" s="14"/>
      <c r="B965" s="14"/>
      <c r="C965" s="14"/>
      <c r="D965" s="148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272"/>
      <c r="R965" s="153"/>
      <c r="S965" s="272"/>
      <c r="T965" s="272"/>
      <c r="U965" s="272"/>
      <c r="V965" s="272"/>
      <c r="W965" s="272"/>
      <c r="X965" s="272"/>
      <c r="Y965" s="272"/>
      <c r="Z965" s="272"/>
      <c r="AA965" s="272"/>
      <c r="AB965" s="272"/>
      <c r="AC965" s="272"/>
      <c r="AD965" s="272"/>
      <c r="AE965" s="272"/>
      <c r="AF965" s="272"/>
      <c r="AG965" s="272"/>
      <c r="AH965" s="272"/>
      <c r="AI965" s="272"/>
      <c r="AJ965" s="272"/>
    </row>
    <row r="966" ht="18.0" customHeight="1">
      <c r="A966" s="14"/>
      <c r="B966" s="14"/>
      <c r="C966" s="14"/>
      <c r="D966" s="148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272"/>
      <c r="R966" s="153"/>
      <c r="S966" s="272"/>
      <c r="T966" s="272"/>
      <c r="U966" s="272"/>
      <c r="V966" s="272"/>
      <c r="W966" s="272"/>
      <c r="X966" s="272"/>
      <c r="Y966" s="272"/>
      <c r="Z966" s="272"/>
      <c r="AA966" s="272"/>
      <c r="AB966" s="272"/>
      <c r="AC966" s="272"/>
      <c r="AD966" s="272"/>
      <c r="AE966" s="272"/>
      <c r="AF966" s="272"/>
      <c r="AG966" s="272"/>
      <c r="AH966" s="272"/>
      <c r="AI966" s="272"/>
      <c r="AJ966" s="272"/>
    </row>
    <row r="967" ht="18.0" customHeight="1">
      <c r="A967" s="14"/>
      <c r="B967" s="14"/>
      <c r="C967" s="14"/>
      <c r="D967" s="148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272"/>
      <c r="R967" s="153"/>
      <c r="S967" s="272"/>
      <c r="T967" s="272"/>
      <c r="U967" s="272"/>
      <c r="V967" s="272"/>
      <c r="W967" s="272"/>
      <c r="X967" s="272"/>
      <c r="Y967" s="272"/>
      <c r="Z967" s="272"/>
      <c r="AA967" s="272"/>
      <c r="AB967" s="272"/>
      <c r="AC967" s="272"/>
      <c r="AD967" s="272"/>
      <c r="AE967" s="272"/>
      <c r="AF967" s="272"/>
      <c r="AG967" s="272"/>
      <c r="AH967" s="272"/>
      <c r="AI967" s="272"/>
      <c r="AJ967" s="272"/>
    </row>
    <row r="968" ht="18.0" customHeight="1">
      <c r="A968" s="14"/>
      <c r="B968" s="14"/>
      <c r="C968" s="14"/>
      <c r="D968" s="148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272"/>
      <c r="R968" s="153"/>
      <c r="S968" s="272"/>
      <c r="T968" s="272"/>
      <c r="U968" s="272"/>
      <c r="V968" s="272"/>
      <c r="W968" s="272"/>
      <c r="X968" s="272"/>
      <c r="Y968" s="272"/>
      <c r="Z968" s="272"/>
      <c r="AA968" s="272"/>
      <c r="AB968" s="272"/>
      <c r="AC968" s="272"/>
      <c r="AD968" s="272"/>
      <c r="AE968" s="272"/>
      <c r="AF968" s="272"/>
      <c r="AG968" s="272"/>
      <c r="AH968" s="272"/>
      <c r="AI968" s="272"/>
      <c r="AJ968" s="272"/>
    </row>
    <row r="969" ht="18.0" customHeight="1">
      <c r="A969" s="14"/>
      <c r="B969" s="14"/>
      <c r="C969" s="14"/>
      <c r="D969" s="148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272"/>
      <c r="R969" s="153"/>
      <c r="S969" s="272"/>
      <c r="T969" s="272"/>
      <c r="U969" s="272"/>
      <c r="V969" s="272"/>
      <c r="W969" s="272"/>
      <c r="X969" s="272"/>
      <c r="Y969" s="272"/>
      <c r="Z969" s="272"/>
      <c r="AA969" s="272"/>
      <c r="AB969" s="272"/>
      <c r="AC969" s="272"/>
      <c r="AD969" s="272"/>
      <c r="AE969" s="272"/>
      <c r="AF969" s="272"/>
      <c r="AG969" s="272"/>
      <c r="AH969" s="272"/>
      <c r="AI969" s="272"/>
      <c r="AJ969" s="272"/>
    </row>
    <row r="970" ht="18.0" customHeight="1">
      <c r="A970" s="14"/>
      <c r="B970" s="14"/>
      <c r="C970" s="14"/>
      <c r="D970" s="148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272"/>
      <c r="R970" s="153"/>
      <c r="S970" s="272"/>
      <c r="T970" s="272"/>
      <c r="U970" s="272"/>
      <c r="V970" s="272"/>
      <c r="W970" s="272"/>
      <c r="X970" s="272"/>
      <c r="Y970" s="272"/>
      <c r="Z970" s="272"/>
      <c r="AA970" s="272"/>
      <c r="AB970" s="272"/>
      <c r="AC970" s="272"/>
      <c r="AD970" s="272"/>
      <c r="AE970" s="272"/>
      <c r="AF970" s="272"/>
      <c r="AG970" s="272"/>
      <c r="AH970" s="272"/>
      <c r="AI970" s="272"/>
      <c r="AJ970" s="272"/>
    </row>
    <row r="971" ht="18.0" customHeight="1">
      <c r="A971" s="14"/>
      <c r="B971" s="14"/>
      <c r="C971" s="14"/>
      <c r="D971" s="148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272"/>
      <c r="R971" s="153"/>
      <c r="S971" s="272"/>
      <c r="T971" s="272"/>
      <c r="U971" s="272"/>
      <c r="V971" s="272"/>
      <c r="W971" s="272"/>
      <c r="X971" s="272"/>
      <c r="Y971" s="272"/>
      <c r="Z971" s="272"/>
      <c r="AA971" s="272"/>
      <c r="AB971" s="272"/>
      <c r="AC971" s="272"/>
      <c r="AD971" s="272"/>
      <c r="AE971" s="272"/>
      <c r="AF971" s="272"/>
      <c r="AG971" s="272"/>
      <c r="AH971" s="272"/>
      <c r="AI971" s="272"/>
      <c r="AJ971" s="272"/>
    </row>
    <row r="972" ht="18.0" customHeight="1">
      <c r="A972" s="14"/>
      <c r="B972" s="14"/>
      <c r="C972" s="14"/>
      <c r="D972" s="148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272"/>
      <c r="R972" s="153"/>
      <c r="S972" s="272"/>
      <c r="T972" s="272"/>
      <c r="U972" s="272"/>
      <c r="V972" s="272"/>
      <c r="W972" s="272"/>
      <c r="X972" s="272"/>
      <c r="Y972" s="272"/>
      <c r="Z972" s="272"/>
      <c r="AA972" s="272"/>
      <c r="AB972" s="272"/>
      <c r="AC972" s="272"/>
      <c r="AD972" s="272"/>
      <c r="AE972" s="272"/>
      <c r="AF972" s="272"/>
      <c r="AG972" s="272"/>
      <c r="AH972" s="272"/>
      <c r="AI972" s="272"/>
      <c r="AJ972" s="272"/>
    </row>
    <row r="973" ht="18.0" customHeight="1">
      <c r="A973" s="14"/>
      <c r="B973" s="14"/>
      <c r="C973" s="14"/>
      <c r="D973" s="148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272"/>
      <c r="R973" s="153"/>
      <c r="S973" s="272"/>
      <c r="T973" s="272"/>
      <c r="U973" s="272"/>
      <c r="V973" s="272"/>
      <c r="W973" s="272"/>
      <c r="X973" s="272"/>
      <c r="Y973" s="272"/>
      <c r="Z973" s="272"/>
      <c r="AA973" s="272"/>
      <c r="AB973" s="272"/>
      <c r="AC973" s="272"/>
      <c r="AD973" s="272"/>
      <c r="AE973" s="272"/>
      <c r="AF973" s="272"/>
      <c r="AG973" s="272"/>
      <c r="AH973" s="272"/>
      <c r="AI973" s="272"/>
      <c r="AJ973" s="272"/>
    </row>
    <row r="974" ht="18.0" customHeight="1">
      <c r="A974" s="14"/>
      <c r="B974" s="14"/>
      <c r="C974" s="14"/>
      <c r="D974" s="148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272"/>
      <c r="R974" s="153"/>
      <c r="S974" s="272"/>
      <c r="T974" s="272"/>
      <c r="U974" s="272"/>
      <c r="V974" s="272"/>
      <c r="W974" s="272"/>
      <c r="X974" s="272"/>
      <c r="Y974" s="272"/>
      <c r="Z974" s="272"/>
      <c r="AA974" s="272"/>
      <c r="AB974" s="272"/>
      <c r="AC974" s="272"/>
      <c r="AD974" s="272"/>
      <c r="AE974" s="272"/>
      <c r="AF974" s="272"/>
      <c r="AG974" s="272"/>
      <c r="AH974" s="272"/>
      <c r="AI974" s="272"/>
      <c r="AJ974" s="272"/>
    </row>
    <row r="975" ht="18.0" customHeight="1">
      <c r="A975" s="14"/>
      <c r="B975" s="14"/>
      <c r="C975" s="14"/>
      <c r="D975" s="148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272"/>
      <c r="R975" s="153"/>
      <c r="S975" s="272"/>
      <c r="T975" s="272"/>
      <c r="U975" s="272"/>
      <c r="V975" s="272"/>
      <c r="W975" s="272"/>
      <c r="X975" s="272"/>
      <c r="Y975" s="272"/>
      <c r="Z975" s="272"/>
      <c r="AA975" s="272"/>
      <c r="AB975" s="272"/>
      <c r="AC975" s="272"/>
      <c r="AD975" s="272"/>
      <c r="AE975" s="272"/>
      <c r="AF975" s="272"/>
      <c r="AG975" s="272"/>
      <c r="AH975" s="272"/>
      <c r="AI975" s="272"/>
      <c r="AJ975" s="272"/>
    </row>
    <row r="976" ht="18.0" customHeight="1">
      <c r="A976" s="14"/>
      <c r="B976" s="14"/>
      <c r="C976" s="14"/>
      <c r="D976" s="148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272"/>
      <c r="R976" s="153"/>
      <c r="S976" s="272"/>
      <c r="T976" s="272"/>
      <c r="U976" s="272"/>
      <c r="V976" s="272"/>
      <c r="W976" s="272"/>
      <c r="X976" s="272"/>
      <c r="Y976" s="272"/>
      <c r="Z976" s="272"/>
      <c r="AA976" s="272"/>
      <c r="AB976" s="272"/>
      <c r="AC976" s="272"/>
      <c r="AD976" s="272"/>
      <c r="AE976" s="272"/>
      <c r="AF976" s="272"/>
      <c r="AG976" s="272"/>
      <c r="AH976" s="272"/>
      <c r="AI976" s="272"/>
      <c r="AJ976" s="272"/>
    </row>
    <row r="977" ht="18.0" customHeight="1">
      <c r="A977" s="14"/>
      <c r="B977" s="14"/>
      <c r="C977" s="14"/>
      <c r="D977" s="148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272"/>
      <c r="R977" s="153"/>
      <c r="S977" s="272"/>
      <c r="T977" s="272"/>
      <c r="U977" s="272"/>
      <c r="V977" s="272"/>
      <c r="W977" s="272"/>
      <c r="X977" s="272"/>
      <c r="Y977" s="272"/>
      <c r="Z977" s="272"/>
      <c r="AA977" s="272"/>
      <c r="AB977" s="272"/>
      <c r="AC977" s="272"/>
      <c r="AD977" s="272"/>
      <c r="AE977" s="272"/>
      <c r="AF977" s="272"/>
      <c r="AG977" s="272"/>
      <c r="AH977" s="272"/>
      <c r="AI977" s="272"/>
      <c r="AJ977" s="272"/>
    </row>
    <row r="978" ht="18.0" customHeight="1">
      <c r="A978" s="14"/>
      <c r="B978" s="14"/>
      <c r="C978" s="14"/>
      <c r="D978" s="148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272"/>
      <c r="R978" s="153"/>
      <c r="S978" s="272"/>
      <c r="T978" s="272"/>
      <c r="U978" s="272"/>
      <c r="V978" s="272"/>
      <c r="W978" s="272"/>
      <c r="X978" s="272"/>
      <c r="Y978" s="272"/>
      <c r="Z978" s="272"/>
      <c r="AA978" s="272"/>
      <c r="AB978" s="272"/>
      <c r="AC978" s="272"/>
      <c r="AD978" s="272"/>
      <c r="AE978" s="272"/>
      <c r="AF978" s="272"/>
      <c r="AG978" s="272"/>
      <c r="AH978" s="272"/>
      <c r="AI978" s="272"/>
      <c r="AJ978" s="272"/>
    </row>
    <row r="979" ht="18.0" customHeight="1">
      <c r="A979" s="14"/>
      <c r="B979" s="14"/>
      <c r="C979" s="14"/>
      <c r="D979" s="148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272"/>
      <c r="R979" s="153"/>
      <c r="S979" s="272"/>
      <c r="T979" s="272"/>
      <c r="U979" s="272"/>
      <c r="V979" s="272"/>
      <c r="W979" s="272"/>
      <c r="X979" s="272"/>
      <c r="Y979" s="272"/>
      <c r="Z979" s="272"/>
      <c r="AA979" s="272"/>
      <c r="AB979" s="272"/>
      <c r="AC979" s="272"/>
      <c r="AD979" s="272"/>
      <c r="AE979" s="272"/>
      <c r="AF979" s="272"/>
      <c r="AG979" s="272"/>
      <c r="AH979" s="272"/>
      <c r="AI979" s="272"/>
      <c r="AJ979" s="272"/>
    </row>
    <row r="980" ht="18.0" customHeight="1">
      <c r="A980" s="14"/>
      <c r="B980" s="14"/>
      <c r="C980" s="14"/>
      <c r="D980" s="148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272"/>
      <c r="R980" s="153"/>
      <c r="S980" s="272"/>
      <c r="T980" s="272"/>
      <c r="U980" s="272"/>
      <c r="V980" s="272"/>
      <c r="W980" s="272"/>
      <c r="X980" s="272"/>
      <c r="Y980" s="272"/>
      <c r="Z980" s="272"/>
      <c r="AA980" s="272"/>
      <c r="AB980" s="272"/>
      <c r="AC980" s="272"/>
      <c r="AD980" s="272"/>
      <c r="AE980" s="272"/>
      <c r="AF980" s="272"/>
      <c r="AG980" s="272"/>
      <c r="AH980" s="272"/>
      <c r="AI980" s="272"/>
      <c r="AJ980" s="272"/>
    </row>
    <row r="981" ht="18.0" customHeight="1">
      <c r="A981" s="14"/>
      <c r="B981" s="14"/>
      <c r="C981" s="14"/>
      <c r="D981" s="148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272"/>
      <c r="R981" s="153"/>
      <c r="S981" s="272"/>
      <c r="T981" s="272"/>
      <c r="U981" s="272"/>
      <c r="V981" s="272"/>
      <c r="W981" s="272"/>
      <c r="X981" s="272"/>
      <c r="Y981" s="272"/>
      <c r="Z981" s="272"/>
      <c r="AA981" s="272"/>
      <c r="AB981" s="272"/>
      <c r="AC981" s="272"/>
      <c r="AD981" s="272"/>
      <c r="AE981" s="272"/>
      <c r="AF981" s="272"/>
      <c r="AG981" s="272"/>
      <c r="AH981" s="272"/>
      <c r="AI981" s="272"/>
      <c r="AJ981" s="272"/>
    </row>
    <row r="982" ht="18.0" customHeight="1">
      <c r="A982" s="14"/>
      <c r="B982" s="14"/>
      <c r="C982" s="14"/>
      <c r="D982" s="148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272"/>
      <c r="R982" s="153"/>
      <c r="S982" s="272"/>
      <c r="T982" s="272"/>
      <c r="U982" s="272"/>
      <c r="V982" s="272"/>
      <c r="W982" s="272"/>
      <c r="X982" s="272"/>
      <c r="Y982" s="272"/>
      <c r="Z982" s="272"/>
      <c r="AA982" s="272"/>
      <c r="AB982" s="272"/>
      <c r="AC982" s="272"/>
      <c r="AD982" s="272"/>
      <c r="AE982" s="272"/>
      <c r="AF982" s="272"/>
      <c r="AG982" s="272"/>
      <c r="AH982" s="272"/>
      <c r="AI982" s="272"/>
      <c r="AJ982" s="272"/>
    </row>
    <row r="983" ht="18.0" customHeight="1">
      <c r="A983" s="14"/>
      <c r="B983" s="14"/>
      <c r="C983" s="14"/>
      <c r="D983" s="148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272"/>
      <c r="R983" s="153"/>
      <c r="S983" s="272"/>
      <c r="T983" s="272"/>
      <c r="U983" s="272"/>
      <c r="V983" s="272"/>
      <c r="W983" s="272"/>
      <c r="X983" s="272"/>
      <c r="Y983" s="272"/>
      <c r="Z983" s="272"/>
      <c r="AA983" s="272"/>
      <c r="AB983" s="272"/>
      <c r="AC983" s="272"/>
      <c r="AD983" s="272"/>
      <c r="AE983" s="272"/>
      <c r="AF983" s="272"/>
      <c r="AG983" s="272"/>
      <c r="AH983" s="272"/>
      <c r="AI983" s="272"/>
      <c r="AJ983" s="272"/>
    </row>
    <row r="984" ht="18.0" customHeight="1">
      <c r="A984" s="14"/>
      <c r="B984" s="14"/>
      <c r="C984" s="14"/>
      <c r="D984" s="148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272"/>
      <c r="R984" s="153"/>
      <c r="S984" s="272"/>
      <c r="T984" s="272"/>
      <c r="U984" s="272"/>
      <c r="V984" s="272"/>
      <c r="W984" s="272"/>
      <c r="X984" s="272"/>
      <c r="Y984" s="272"/>
      <c r="Z984" s="272"/>
      <c r="AA984" s="272"/>
      <c r="AB984" s="272"/>
      <c r="AC984" s="272"/>
      <c r="AD984" s="272"/>
      <c r="AE984" s="272"/>
      <c r="AF984" s="272"/>
      <c r="AG984" s="272"/>
      <c r="AH984" s="272"/>
      <c r="AI984" s="272"/>
      <c r="AJ984" s="272"/>
    </row>
    <row r="985" ht="18.0" customHeight="1">
      <c r="A985" s="14"/>
      <c r="B985" s="14"/>
      <c r="C985" s="14"/>
      <c r="D985" s="148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272"/>
      <c r="R985" s="153"/>
      <c r="S985" s="272"/>
      <c r="T985" s="272"/>
      <c r="U985" s="272"/>
      <c r="V985" s="272"/>
      <c r="W985" s="272"/>
      <c r="X985" s="272"/>
      <c r="Y985" s="272"/>
      <c r="Z985" s="272"/>
      <c r="AA985" s="272"/>
      <c r="AB985" s="272"/>
      <c r="AC985" s="272"/>
      <c r="AD985" s="272"/>
      <c r="AE985" s="272"/>
      <c r="AF985" s="272"/>
      <c r="AG985" s="272"/>
      <c r="AH985" s="272"/>
      <c r="AI985" s="272"/>
      <c r="AJ985" s="272"/>
    </row>
    <row r="986" ht="18.0" customHeight="1">
      <c r="A986" s="14"/>
      <c r="B986" s="14"/>
      <c r="C986" s="14"/>
      <c r="D986" s="148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272"/>
      <c r="R986" s="153"/>
      <c r="S986" s="272"/>
      <c r="T986" s="272"/>
      <c r="U986" s="272"/>
      <c r="V986" s="272"/>
      <c r="W986" s="272"/>
      <c r="X986" s="272"/>
      <c r="Y986" s="272"/>
      <c r="Z986" s="272"/>
      <c r="AA986" s="272"/>
      <c r="AB986" s="272"/>
      <c r="AC986" s="272"/>
      <c r="AD986" s="272"/>
      <c r="AE986" s="272"/>
      <c r="AF986" s="272"/>
      <c r="AG986" s="272"/>
      <c r="AH986" s="272"/>
      <c r="AI986" s="272"/>
      <c r="AJ986" s="272"/>
    </row>
    <row r="987" ht="18.0" customHeight="1">
      <c r="A987" s="14"/>
      <c r="B987" s="14"/>
      <c r="C987" s="14"/>
      <c r="D987" s="148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272"/>
      <c r="R987" s="153"/>
      <c r="S987" s="272"/>
      <c r="T987" s="272"/>
      <c r="U987" s="272"/>
      <c r="V987" s="272"/>
      <c r="W987" s="272"/>
      <c r="X987" s="272"/>
      <c r="Y987" s="272"/>
      <c r="Z987" s="272"/>
      <c r="AA987" s="272"/>
      <c r="AB987" s="272"/>
      <c r="AC987" s="272"/>
      <c r="AD987" s="272"/>
      <c r="AE987" s="272"/>
      <c r="AF987" s="272"/>
      <c r="AG987" s="272"/>
      <c r="AH987" s="272"/>
      <c r="AI987" s="272"/>
      <c r="AJ987" s="272"/>
    </row>
    <row r="988" ht="18.0" customHeight="1">
      <c r="A988" s="14"/>
      <c r="B988" s="14"/>
      <c r="C988" s="14"/>
      <c r="D988" s="148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272"/>
      <c r="R988" s="153"/>
      <c r="S988" s="272"/>
      <c r="T988" s="272"/>
      <c r="U988" s="272"/>
      <c r="V988" s="272"/>
      <c r="W988" s="272"/>
      <c r="X988" s="272"/>
      <c r="Y988" s="272"/>
      <c r="Z988" s="272"/>
      <c r="AA988" s="272"/>
      <c r="AB988" s="272"/>
      <c r="AC988" s="272"/>
      <c r="AD988" s="272"/>
      <c r="AE988" s="272"/>
      <c r="AF988" s="272"/>
      <c r="AG988" s="272"/>
      <c r="AH988" s="272"/>
      <c r="AI988" s="272"/>
      <c r="AJ988" s="272"/>
    </row>
    <row r="989" ht="18.0" customHeight="1">
      <c r="A989" s="14"/>
      <c r="B989" s="14"/>
      <c r="C989" s="14"/>
      <c r="D989" s="148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272"/>
      <c r="R989" s="153"/>
      <c r="S989" s="272"/>
      <c r="T989" s="272"/>
      <c r="U989" s="272"/>
      <c r="V989" s="272"/>
      <c r="W989" s="272"/>
      <c r="X989" s="272"/>
      <c r="Y989" s="272"/>
      <c r="Z989" s="272"/>
      <c r="AA989" s="272"/>
      <c r="AB989" s="272"/>
      <c r="AC989" s="272"/>
      <c r="AD989" s="272"/>
      <c r="AE989" s="272"/>
      <c r="AF989" s="272"/>
      <c r="AG989" s="272"/>
      <c r="AH989" s="272"/>
      <c r="AI989" s="272"/>
      <c r="AJ989" s="272"/>
    </row>
    <row r="990" ht="18.0" customHeight="1">
      <c r="A990" s="14"/>
      <c r="B990" s="14"/>
      <c r="C990" s="14"/>
      <c r="D990" s="148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272"/>
      <c r="R990" s="153"/>
      <c r="S990" s="272"/>
      <c r="T990" s="272"/>
      <c r="U990" s="272"/>
      <c r="V990" s="272"/>
      <c r="W990" s="272"/>
      <c r="X990" s="272"/>
      <c r="Y990" s="272"/>
      <c r="Z990" s="272"/>
      <c r="AA990" s="272"/>
      <c r="AB990" s="272"/>
      <c r="AC990" s="272"/>
      <c r="AD990" s="272"/>
      <c r="AE990" s="272"/>
      <c r="AF990" s="272"/>
      <c r="AG990" s="272"/>
      <c r="AH990" s="272"/>
      <c r="AI990" s="272"/>
      <c r="AJ990" s="272"/>
    </row>
    <row r="991" ht="18.0" customHeight="1">
      <c r="A991" s="14"/>
      <c r="B991" s="14"/>
      <c r="C991" s="14"/>
      <c r="D991" s="148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272"/>
      <c r="R991" s="153"/>
      <c r="S991" s="272"/>
      <c r="T991" s="272"/>
      <c r="U991" s="272"/>
      <c r="V991" s="272"/>
      <c r="W991" s="272"/>
      <c r="X991" s="272"/>
      <c r="Y991" s="272"/>
      <c r="Z991" s="272"/>
      <c r="AA991" s="272"/>
      <c r="AB991" s="272"/>
      <c r="AC991" s="272"/>
      <c r="AD991" s="272"/>
      <c r="AE991" s="272"/>
      <c r="AF991" s="272"/>
      <c r="AG991" s="272"/>
      <c r="AH991" s="272"/>
      <c r="AI991" s="272"/>
      <c r="AJ991" s="272"/>
    </row>
    <row r="992" ht="18.0" customHeight="1">
      <c r="A992" s="14"/>
      <c r="B992" s="14"/>
      <c r="C992" s="14"/>
      <c r="D992" s="148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272"/>
      <c r="R992" s="153"/>
      <c r="S992" s="272"/>
      <c r="T992" s="272"/>
      <c r="U992" s="272"/>
      <c r="V992" s="272"/>
      <c r="W992" s="272"/>
      <c r="X992" s="272"/>
      <c r="Y992" s="272"/>
      <c r="Z992" s="272"/>
      <c r="AA992" s="272"/>
      <c r="AB992" s="272"/>
      <c r="AC992" s="272"/>
      <c r="AD992" s="272"/>
      <c r="AE992" s="272"/>
      <c r="AF992" s="272"/>
      <c r="AG992" s="272"/>
      <c r="AH992" s="272"/>
      <c r="AI992" s="272"/>
      <c r="AJ992" s="272"/>
    </row>
    <row r="993" ht="18.0" customHeight="1">
      <c r="A993" s="14"/>
      <c r="B993" s="14"/>
      <c r="C993" s="14"/>
      <c r="D993" s="148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272"/>
      <c r="R993" s="153"/>
      <c r="S993" s="272"/>
      <c r="T993" s="272"/>
      <c r="U993" s="272"/>
      <c r="V993" s="272"/>
      <c r="W993" s="272"/>
      <c r="X993" s="272"/>
      <c r="Y993" s="272"/>
      <c r="Z993" s="272"/>
      <c r="AA993" s="272"/>
      <c r="AB993" s="272"/>
      <c r="AC993" s="272"/>
      <c r="AD993" s="272"/>
      <c r="AE993" s="272"/>
      <c r="AF993" s="272"/>
      <c r="AG993" s="272"/>
      <c r="AH993" s="272"/>
      <c r="AI993" s="272"/>
      <c r="AJ993" s="272"/>
    </row>
    <row r="994" ht="18.0" customHeight="1">
      <c r="A994" s="14"/>
      <c r="B994" s="14"/>
      <c r="C994" s="14"/>
      <c r="D994" s="148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272"/>
      <c r="R994" s="153"/>
      <c r="S994" s="272"/>
      <c r="T994" s="272"/>
      <c r="U994" s="272"/>
      <c r="V994" s="272"/>
      <c r="W994" s="272"/>
      <c r="X994" s="272"/>
      <c r="Y994" s="272"/>
      <c r="Z994" s="272"/>
      <c r="AA994" s="272"/>
      <c r="AB994" s="272"/>
      <c r="AC994" s="272"/>
      <c r="AD994" s="272"/>
      <c r="AE994" s="272"/>
      <c r="AF994" s="272"/>
      <c r="AG994" s="272"/>
      <c r="AH994" s="272"/>
      <c r="AI994" s="272"/>
      <c r="AJ994" s="272"/>
    </row>
    <row r="995" ht="18.0" customHeight="1">
      <c r="A995" s="14"/>
      <c r="B995" s="14"/>
      <c r="C995" s="14"/>
      <c r="D995" s="148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272"/>
      <c r="R995" s="153"/>
      <c r="S995" s="272"/>
      <c r="T995" s="272"/>
      <c r="U995" s="272"/>
      <c r="V995" s="272"/>
      <c r="W995" s="272"/>
      <c r="X995" s="272"/>
      <c r="Y995" s="272"/>
      <c r="Z995" s="272"/>
      <c r="AA995" s="272"/>
      <c r="AB995" s="272"/>
      <c r="AC995" s="272"/>
      <c r="AD995" s="272"/>
      <c r="AE995" s="272"/>
      <c r="AF995" s="272"/>
      <c r="AG995" s="272"/>
      <c r="AH995" s="272"/>
      <c r="AI995" s="272"/>
      <c r="AJ995" s="272"/>
    </row>
    <row r="996" ht="18.0" customHeight="1">
      <c r="A996" s="14"/>
      <c r="B996" s="14"/>
      <c r="C996" s="14"/>
      <c r="D996" s="148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272"/>
      <c r="R996" s="153"/>
      <c r="S996" s="272"/>
      <c r="T996" s="272"/>
      <c r="U996" s="272"/>
      <c r="V996" s="272"/>
      <c r="W996" s="272"/>
      <c r="X996" s="272"/>
      <c r="Y996" s="272"/>
      <c r="Z996" s="272"/>
      <c r="AA996" s="272"/>
      <c r="AB996" s="272"/>
      <c r="AC996" s="272"/>
      <c r="AD996" s="272"/>
      <c r="AE996" s="272"/>
      <c r="AF996" s="272"/>
      <c r="AG996" s="272"/>
      <c r="AH996" s="272"/>
      <c r="AI996" s="272"/>
      <c r="AJ996" s="272"/>
    </row>
    <row r="997" ht="18.0" customHeight="1">
      <c r="A997" s="14"/>
      <c r="B997" s="14"/>
      <c r="C997" s="14"/>
      <c r="D997" s="148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272"/>
      <c r="R997" s="153"/>
      <c r="S997" s="272"/>
      <c r="T997" s="272"/>
      <c r="U997" s="272"/>
      <c r="V997" s="272"/>
      <c r="W997" s="272"/>
      <c r="X997" s="272"/>
      <c r="Y997" s="272"/>
      <c r="Z997" s="272"/>
      <c r="AA997" s="272"/>
      <c r="AB997" s="272"/>
      <c r="AC997" s="272"/>
      <c r="AD997" s="272"/>
      <c r="AE997" s="272"/>
      <c r="AF997" s="272"/>
      <c r="AG997" s="272"/>
      <c r="AH997" s="272"/>
      <c r="AI997" s="272"/>
      <c r="AJ997" s="272"/>
    </row>
    <row r="998" ht="18.0" customHeight="1">
      <c r="A998" s="14"/>
      <c r="B998" s="14"/>
      <c r="C998" s="14"/>
      <c r="D998" s="148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272"/>
      <c r="R998" s="153"/>
      <c r="S998" s="272"/>
      <c r="T998" s="272"/>
      <c r="U998" s="272"/>
      <c r="V998" s="272"/>
      <c r="W998" s="272"/>
      <c r="X998" s="272"/>
      <c r="Y998" s="272"/>
      <c r="Z998" s="272"/>
      <c r="AA998" s="272"/>
      <c r="AB998" s="272"/>
      <c r="AC998" s="272"/>
      <c r="AD998" s="272"/>
      <c r="AE998" s="272"/>
      <c r="AF998" s="272"/>
      <c r="AG998" s="272"/>
      <c r="AH998" s="272"/>
      <c r="AI998" s="272"/>
      <c r="AJ998" s="272"/>
    </row>
    <row r="999" ht="18.0" customHeight="1">
      <c r="A999" s="14"/>
      <c r="B999" s="14"/>
      <c r="C999" s="14"/>
      <c r="D999" s="148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272"/>
      <c r="R999" s="153"/>
      <c r="S999" s="272"/>
      <c r="T999" s="272"/>
      <c r="U999" s="272"/>
      <c r="V999" s="272"/>
      <c r="W999" s="272"/>
      <c r="X999" s="272"/>
      <c r="Y999" s="272"/>
      <c r="Z999" s="272"/>
      <c r="AA999" s="272"/>
      <c r="AB999" s="272"/>
      <c r="AC999" s="272"/>
      <c r="AD999" s="272"/>
      <c r="AE999" s="272"/>
      <c r="AF999" s="272"/>
      <c r="AG999" s="272"/>
      <c r="AH999" s="272"/>
      <c r="AI999" s="272"/>
      <c r="AJ999" s="272"/>
    </row>
    <row r="1000" ht="18.0" customHeight="1">
      <c r="A1000" s="14"/>
      <c r="B1000" s="14"/>
      <c r="C1000" s="14"/>
      <c r="D1000" s="148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272"/>
      <c r="R1000" s="153"/>
      <c r="S1000" s="272"/>
      <c r="T1000" s="272"/>
      <c r="U1000" s="272"/>
      <c r="V1000" s="272"/>
      <c r="W1000" s="272"/>
      <c r="X1000" s="272"/>
      <c r="Y1000" s="272"/>
      <c r="Z1000" s="272"/>
      <c r="AA1000" s="272"/>
      <c r="AB1000" s="272"/>
      <c r="AC1000" s="272"/>
      <c r="AD1000" s="272"/>
      <c r="AE1000" s="272"/>
      <c r="AF1000" s="272"/>
      <c r="AG1000" s="272"/>
      <c r="AH1000" s="272"/>
      <c r="AI1000" s="272"/>
      <c r="AJ1000" s="272"/>
    </row>
  </sheetData>
  <mergeCells count="26">
    <mergeCell ref="E6:I6"/>
    <mergeCell ref="J6:O6"/>
    <mergeCell ref="D6:D9"/>
    <mergeCell ref="E7:E9"/>
    <mergeCell ref="F7:F9"/>
    <mergeCell ref="G7:H7"/>
    <mergeCell ref="G8:G9"/>
    <mergeCell ref="H8:H9"/>
    <mergeCell ref="I7:I9"/>
    <mergeCell ref="J7:J9"/>
    <mergeCell ref="K7:K9"/>
    <mergeCell ref="L7:L9"/>
    <mergeCell ref="P6:P9"/>
    <mergeCell ref="O7:O9"/>
    <mergeCell ref="M8:M9"/>
    <mergeCell ref="N8:N9"/>
    <mergeCell ref="D106:N106"/>
    <mergeCell ref="B109:H109"/>
    <mergeCell ref="J109:O109"/>
    <mergeCell ref="L1:P1"/>
    <mergeCell ref="B2:P2"/>
    <mergeCell ref="A3:B3"/>
    <mergeCell ref="A6:A9"/>
    <mergeCell ref="B6:B9"/>
    <mergeCell ref="C6:C9"/>
    <mergeCell ref="M7:N7"/>
  </mergeCells>
  <printOptions/>
  <pageMargins bottom="0.75" footer="0.0" header="0.0" left="0.7" right="0.7" top="0.75"/>
  <pageSetup orientation="landscape"/>
  <headerFooter>
    <oddFooter>&amp;R&amp;P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33"/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22.86"/>
    <col customWidth="1" min="3" max="3" width="18.71"/>
    <col customWidth="1" min="4" max="10" width="15.86"/>
    <col customWidth="1" min="11" max="11" width="10.71"/>
    <col customWidth="1" min="12" max="12" width="14.14"/>
    <col customWidth="1" min="13" max="13" width="9.71"/>
    <col customWidth="1" min="14" max="14" width="13.29"/>
    <col customWidth="1" min="15" max="15" width="12.29"/>
    <col customWidth="1" min="16" max="16" width="13.0"/>
    <col customWidth="1" min="17" max="19" width="15.86"/>
    <col customWidth="1" min="20" max="20" width="18.29"/>
    <col customWidth="1" min="21" max="21" width="23.29"/>
    <col customWidth="1" min="22" max="22" width="18.71"/>
    <col customWidth="1" min="23" max="23" width="18.29"/>
    <col customWidth="1" min="24" max="24" width="21.29"/>
    <col customWidth="1" min="25" max="25" width="24.43"/>
    <col customWidth="1" min="26" max="26" width="21.29"/>
    <col customWidth="1" min="27" max="27" width="19.14"/>
    <col customWidth="1" min="28" max="28" width="19.29"/>
    <col customWidth="1" min="29" max="29" width="21.71"/>
    <col customWidth="1" min="30" max="30" width="19.29"/>
    <col customWidth="1" min="31" max="31" width="26.14"/>
    <col customWidth="1" min="32" max="32" width="37.29"/>
    <col customWidth="1" min="33" max="33" width="17.14"/>
    <col customWidth="1" min="34" max="34" width="20.14"/>
  </cols>
  <sheetData>
    <row r="1" ht="76.5" customHeight="1">
      <c r="A1" s="3"/>
      <c r="B1" s="3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8" t="s">
        <v>302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31.5" customHeight="1">
      <c r="A2" s="277" t="s">
        <v>303</v>
      </c>
      <c r="Q2" s="278"/>
      <c r="R2" s="278"/>
      <c r="S2" s="27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8.75" customHeight="1">
      <c r="A3" s="17">
        <v>2.4533E10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8"/>
      <c r="R3" s="278"/>
      <c r="S3" s="278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20.25" customHeight="1">
      <c r="A4" s="21" t="s">
        <v>5</v>
      </c>
      <c r="B4" s="20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8"/>
      <c r="R4" s="278"/>
      <c r="S4" s="278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ht="18.0" customHeight="1">
      <c r="A5" s="27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80" t="s">
        <v>6</v>
      </c>
      <c r="Q5" s="281"/>
      <c r="R5" s="281"/>
      <c r="S5" s="28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29.25" customHeight="1">
      <c r="A6" s="283" t="s">
        <v>7</v>
      </c>
      <c r="B6" s="283" t="s">
        <v>304</v>
      </c>
      <c r="C6" s="284" t="s">
        <v>305</v>
      </c>
      <c r="D6" s="285"/>
      <c r="E6" s="285"/>
      <c r="F6" s="285"/>
      <c r="G6" s="285"/>
      <c r="H6" s="285"/>
      <c r="I6" s="285"/>
      <c r="J6" s="285"/>
      <c r="K6" s="285"/>
      <c r="L6" s="29"/>
      <c r="M6" s="284" t="s">
        <v>306</v>
      </c>
      <c r="N6" s="285"/>
      <c r="O6" s="285"/>
      <c r="P6" s="29"/>
      <c r="Q6" s="5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</row>
    <row r="7" ht="29.25" customHeight="1">
      <c r="A7" s="46"/>
      <c r="B7" s="46"/>
      <c r="C7" s="286" t="s">
        <v>307</v>
      </c>
      <c r="D7" s="284" t="s">
        <v>308</v>
      </c>
      <c r="E7" s="285"/>
      <c r="F7" s="285"/>
      <c r="G7" s="285"/>
      <c r="H7" s="285"/>
      <c r="I7" s="285"/>
      <c r="J7" s="285"/>
      <c r="K7" s="29"/>
      <c r="L7" s="287" t="s">
        <v>24</v>
      </c>
      <c r="M7" s="286" t="s">
        <v>307</v>
      </c>
      <c r="N7" s="284" t="s">
        <v>308</v>
      </c>
      <c r="O7" s="29"/>
      <c r="P7" s="287" t="s">
        <v>24</v>
      </c>
      <c r="Q7" s="5"/>
      <c r="R7" s="5"/>
      <c r="S7" s="5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</row>
    <row r="8" ht="66.0" customHeight="1">
      <c r="A8" s="46"/>
      <c r="B8" s="46"/>
      <c r="C8" s="33"/>
      <c r="D8" s="284" t="s">
        <v>309</v>
      </c>
      <c r="E8" s="285"/>
      <c r="F8" s="285"/>
      <c r="G8" s="285"/>
      <c r="H8" s="285"/>
      <c r="I8" s="285"/>
      <c r="J8" s="29"/>
      <c r="K8" s="288" t="s">
        <v>310</v>
      </c>
      <c r="L8" s="46"/>
      <c r="M8" s="33"/>
      <c r="N8" s="288" t="s">
        <v>309</v>
      </c>
      <c r="O8" s="288" t="s">
        <v>310</v>
      </c>
      <c r="P8" s="33"/>
      <c r="Q8" s="5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</row>
    <row r="9" ht="315.0" customHeight="1">
      <c r="A9" s="33"/>
      <c r="B9" s="33"/>
      <c r="C9" s="289" t="s">
        <v>231</v>
      </c>
      <c r="D9" s="289" t="s">
        <v>244</v>
      </c>
      <c r="E9" s="289" t="s">
        <v>311</v>
      </c>
      <c r="F9" s="289"/>
      <c r="G9" s="289"/>
      <c r="H9" s="289" t="s">
        <v>244</v>
      </c>
      <c r="I9" s="289" t="s">
        <v>140</v>
      </c>
      <c r="J9" s="290" t="s">
        <v>246</v>
      </c>
      <c r="K9" s="289" t="s">
        <v>312</v>
      </c>
      <c r="L9" s="33"/>
      <c r="M9" s="291"/>
      <c r="N9" s="291" t="s">
        <v>140</v>
      </c>
      <c r="O9" s="291"/>
      <c r="P9" s="290"/>
      <c r="Q9" s="5"/>
      <c r="R9" s="5"/>
      <c r="S9" s="5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</row>
    <row r="10" ht="15.75" customHeight="1">
      <c r="A10" s="292">
        <v>1.0</v>
      </c>
      <c r="B10" s="292">
        <v>2.0</v>
      </c>
      <c r="C10" s="292">
        <v>3.0</v>
      </c>
      <c r="D10" s="292">
        <v>4.0</v>
      </c>
      <c r="E10" s="292">
        <v>5.0</v>
      </c>
      <c r="F10" s="292">
        <v>6.0</v>
      </c>
      <c r="G10" s="292">
        <v>7.0</v>
      </c>
      <c r="H10" s="292">
        <v>8.0</v>
      </c>
      <c r="I10" s="292">
        <v>9.0</v>
      </c>
      <c r="J10" s="292">
        <v>10.0</v>
      </c>
      <c r="K10" s="292">
        <v>11.0</v>
      </c>
      <c r="L10" s="292">
        <v>12.0</v>
      </c>
      <c r="M10" s="292">
        <v>13.0</v>
      </c>
      <c r="N10" s="292">
        <v>14.0</v>
      </c>
      <c r="O10" s="292">
        <v>15.0</v>
      </c>
      <c r="P10" s="292">
        <v>16.0</v>
      </c>
      <c r="Q10" s="282"/>
      <c r="R10" s="282"/>
      <c r="S10" s="282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</row>
    <row r="11" ht="31.5" customHeight="1">
      <c r="A11" s="145">
        <v>2.41E10</v>
      </c>
      <c r="B11" s="145" t="s">
        <v>313</v>
      </c>
      <c r="C11" s="293">
        <v>3417400.0</v>
      </c>
      <c r="D11" s="145">
        <v>384700.0</v>
      </c>
      <c r="E11" s="293">
        <v>75600.0</v>
      </c>
      <c r="F11" s="293"/>
      <c r="G11" s="293"/>
      <c r="H11" s="293"/>
      <c r="I11" s="145"/>
      <c r="J11" s="293"/>
      <c r="K11" s="145"/>
      <c r="L11" s="294">
        <f>SUM(C11:K11)</f>
        <v>3877700</v>
      </c>
      <c r="M11" s="147"/>
      <c r="N11" s="147"/>
      <c r="O11" s="147"/>
      <c r="P11" s="295">
        <f t="shared" ref="P11:P14" si="1">SUM(M11:O11)</f>
        <v>0</v>
      </c>
      <c r="Q11" s="282"/>
      <c r="R11" s="282"/>
      <c r="S11" s="282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</row>
    <row r="12" ht="30.75" hidden="1" customHeight="1">
      <c r="A12" s="296">
        <v>2.42011E10</v>
      </c>
      <c r="B12" s="296" t="s">
        <v>314</v>
      </c>
      <c r="C12" s="145"/>
      <c r="D12" s="145"/>
      <c r="E12" s="145"/>
      <c r="F12" s="145"/>
      <c r="G12" s="145"/>
      <c r="H12" s="145"/>
      <c r="I12" s="145"/>
      <c r="J12" s="111"/>
      <c r="K12" s="111"/>
      <c r="L12" s="297"/>
      <c r="M12" s="147"/>
      <c r="N12" s="293"/>
      <c r="O12" s="147"/>
      <c r="P12" s="298">
        <f t="shared" si="1"/>
        <v>0</v>
      </c>
      <c r="Q12" s="299"/>
      <c r="R12" s="299"/>
      <c r="S12" s="299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ht="31.5" customHeight="1">
      <c r="A13" s="145">
        <v>2.43092E10</v>
      </c>
      <c r="B13" s="145" t="s">
        <v>315</v>
      </c>
      <c r="C13" s="145"/>
      <c r="D13" s="145"/>
      <c r="E13" s="145"/>
      <c r="F13" s="145"/>
      <c r="G13" s="145"/>
      <c r="H13" s="145"/>
      <c r="I13" s="145"/>
      <c r="J13" s="145"/>
      <c r="K13" s="145"/>
      <c r="L13" s="24"/>
      <c r="M13" s="147"/>
      <c r="N13" s="300">
        <v>900000.0</v>
      </c>
      <c r="O13" s="300"/>
      <c r="P13" s="298">
        <f t="shared" si="1"/>
        <v>900000</v>
      </c>
      <c r="Q13" s="282"/>
      <c r="R13" s="282"/>
      <c r="S13" s="282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</row>
    <row r="14" ht="30.75" customHeight="1">
      <c r="A14" s="24" t="s">
        <v>253</v>
      </c>
      <c r="B14" s="301" t="s">
        <v>24</v>
      </c>
      <c r="C14" s="294">
        <f t="shared" ref="C14:O14" si="2">SUM(C11:C13)</f>
        <v>3417400</v>
      </c>
      <c r="D14" s="294">
        <f t="shared" si="2"/>
        <v>384700</v>
      </c>
      <c r="E14" s="294">
        <f t="shared" si="2"/>
        <v>75600</v>
      </c>
      <c r="F14" s="294">
        <f t="shared" si="2"/>
        <v>0</v>
      </c>
      <c r="G14" s="294">
        <f t="shared" si="2"/>
        <v>0</v>
      </c>
      <c r="H14" s="294">
        <f t="shared" si="2"/>
        <v>0</v>
      </c>
      <c r="I14" s="294">
        <f t="shared" si="2"/>
        <v>0</v>
      </c>
      <c r="J14" s="294">
        <f t="shared" si="2"/>
        <v>0</v>
      </c>
      <c r="K14" s="294">
        <f t="shared" si="2"/>
        <v>0</v>
      </c>
      <c r="L14" s="294">
        <f t="shared" si="2"/>
        <v>3877700</v>
      </c>
      <c r="M14" s="294">
        <f t="shared" si="2"/>
        <v>0</v>
      </c>
      <c r="N14" s="294">
        <f t="shared" si="2"/>
        <v>900000</v>
      </c>
      <c r="O14" s="294">
        <f t="shared" si="2"/>
        <v>0</v>
      </c>
      <c r="P14" s="302">
        <f t="shared" si="1"/>
        <v>900000</v>
      </c>
      <c r="Q14" s="303"/>
      <c r="R14" s="303"/>
      <c r="S14" s="303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</row>
    <row r="15" ht="26.25" customHeight="1">
      <c r="A15" s="304"/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23.25" customHeight="1">
      <c r="A16" s="306" t="s">
        <v>301</v>
      </c>
      <c r="Q16" s="307"/>
      <c r="R16" s="307"/>
      <c r="S16" s="307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18.75" customHeight="1">
      <c r="A17" s="308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18.75" customHeight="1">
      <c r="A18" s="308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4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4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19">
    <mergeCell ref="B6:B9"/>
    <mergeCell ref="C7:C8"/>
    <mergeCell ref="M6:P6"/>
    <mergeCell ref="L7:L9"/>
    <mergeCell ref="M7:M8"/>
    <mergeCell ref="N7:O7"/>
    <mergeCell ref="P7:P8"/>
    <mergeCell ref="Q6:S6"/>
    <mergeCell ref="Q8:S8"/>
    <mergeCell ref="A15:S15"/>
    <mergeCell ref="A16:P16"/>
    <mergeCell ref="A17:S17"/>
    <mergeCell ref="N1:P1"/>
    <mergeCell ref="A2:P2"/>
    <mergeCell ref="A3:B3"/>
    <mergeCell ref="A6:A9"/>
    <mergeCell ref="C6:L6"/>
    <mergeCell ref="D7:K7"/>
    <mergeCell ref="D8:J8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33"/>
    <pageSetUpPr/>
  </sheetPr>
  <sheetViews>
    <sheetView workbookViewId="0"/>
  </sheetViews>
  <sheetFormatPr customHeight="1" defaultColWidth="14.43" defaultRowHeight="15.0"/>
  <cols>
    <col customWidth="1" min="1" max="2" width="17.43"/>
    <col customWidth="1" min="3" max="3" width="18.86"/>
    <col customWidth="1" min="4" max="4" width="45.29"/>
    <col customWidth="1" min="5" max="5" width="50.29"/>
    <col customWidth="1" min="6" max="6" width="27.29"/>
    <col customWidth="1" min="7" max="7" width="22.0"/>
    <col customWidth="1" min="8" max="8" width="18.29"/>
    <col customWidth="1" min="9" max="9" width="17.43"/>
    <col customWidth="1" min="10" max="26" width="8.0"/>
  </cols>
  <sheetData>
    <row r="1" ht="74.25" customHeight="1">
      <c r="A1" s="3"/>
      <c r="B1" s="3"/>
      <c r="C1" s="3"/>
      <c r="D1" s="3"/>
      <c r="E1" s="3"/>
      <c r="F1" s="3"/>
      <c r="G1" s="5" t="s">
        <v>316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2.5" customHeight="1">
      <c r="A2" s="309" t="s">
        <v>317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A3" s="17">
        <v>2.4533E10</v>
      </c>
      <c r="C3" s="309"/>
      <c r="D3" s="309"/>
      <c r="E3" s="309"/>
      <c r="F3" s="309"/>
      <c r="G3" s="309"/>
      <c r="H3" s="309"/>
      <c r="I3" s="3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0.25" customHeight="1">
      <c r="A4" s="21" t="s">
        <v>5</v>
      </c>
      <c r="B4" s="20"/>
      <c r="C4" s="309"/>
      <c r="D4" s="309"/>
      <c r="E4" s="309"/>
      <c r="F4" s="309"/>
      <c r="G4" s="309"/>
      <c r="H4" s="309"/>
      <c r="I4" s="30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75" customHeight="1">
      <c r="A5" s="310"/>
      <c r="B5" s="311"/>
      <c r="C5" s="311"/>
      <c r="D5" s="311"/>
      <c r="E5" s="312"/>
      <c r="F5" s="312"/>
      <c r="G5" s="312"/>
      <c r="H5" s="312"/>
      <c r="I5" s="280" t="s">
        <v>6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8.5" customHeight="1">
      <c r="A6" s="313" t="s">
        <v>318</v>
      </c>
      <c r="B6" s="313" t="s">
        <v>319</v>
      </c>
      <c r="C6" s="313" t="s">
        <v>320</v>
      </c>
      <c r="D6" s="145" t="s">
        <v>321</v>
      </c>
      <c r="E6" s="145" t="s">
        <v>322</v>
      </c>
      <c r="F6" s="145" t="s">
        <v>323</v>
      </c>
      <c r="G6" s="145" t="s">
        <v>324</v>
      </c>
      <c r="H6" s="145" t="s">
        <v>325</v>
      </c>
      <c r="I6" s="145" t="s">
        <v>326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13">
        <v>1.0</v>
      </c>
      <c r="B7" s="313">
        <v>2.0</v>
      </c>
      <c r="C7" s="313">
        <v>3.0</v>
      </c>
      <c r="D7" s="313">
        <v>4.0</v>
      </c>
      <c r="E7" s="313">
        <v>5.0</v>
      </c>
      <c r="F7" s="313">
        <v>6.0</v>
      </c>
      <c r="G7" s="313">
        <v>7.0</v>
      </c>
      <c r="H7" s="313">
        <v>8.0</v>
      </c>
      <c r="I7" s="313">
        <v>9.0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hidden="1" customHeight="1">
      <c r="A8" s="82">
        <v>100000.0</v>
      </c>
      <c r="B8" s="84"/>
      <c r="C8" s="84"/>
      <c r="D8" s="314" t="s">
        <v>34</v>
      </c>
      <c r="E8" s="315"/>
      <c r="F8" s="316"/>
      <c r="G8" s="316"/>
      <c r="H8" s="316"/>
      <c r="I8" s="316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</row>
    <row r="9" ht="18.0" hidden="1" customHeight="1">
      <c r="A9" s="82">
        <v>110000.0</v>
      </c>
      <c r="B9" s="84"/>
      <c r="C9" s="84"/>
      <c r="D9" s="314" t="s">
        <v>34</v>
      </c>
      <c r="E9" s="315"/>
      <c r="F9" s="318"/>
      <c r="G9" s="318"/>
      <c r="H9" s="318"/>
      <c r="I9" s="318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</row>
    <row r="10" ht="33.75" hidden="1" customHeight="1">
      <c r="A10" s="111"/>
      <c r="B10" s="111"/>
      <c r="C10" s="111"/>
      <c r="D10" s="264"/>
      <c r="E10" s="319"/>
      <c r="F10" s="320"/>
      <c r="G10" s="161"/>
      <c r="H10" s="321"/>
      <c r="I10" s="32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37.5" hidden="1" customHeight="1">
      <c r="A11" s="111"/>
      <c r="B11" s="111"/>
      <c r="C11" s="111"/>
      <c r="D11" s="264"/>
      <c r="E11" s="319"/>
      <c r="F11" s="320"/>
      <c r="G11" s="161"/>
      <c r="H11" s="321"/>
      <c r="I11" s="32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7.5" hidden="1" customHeight="1">
      <c r="A12" s="322"/>
      <c r="B12" s="129"/>
      <c r="C12" s="130"/>
      <c r="D12" s="264"/>
      <c r="E12" s="319"/>
      <c r="F12" s="320"/>
      <c r="G12" s="161"/>
      <c r="H12" s="321"/>
      <c r="I12" s="32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hidden="1" customHeight="1">
      <c r="A13" s="111"/>
      <c r="B13" s="129"/>
      <c r="C13" s="130"/>
      <c r="D13" s="264"/>
      <c r="E13" s="320"/>
      <c r="F13" s="320"/>
      <c r="G13" s="161"/>
      <c r="H13" s="321"/>
      <c r="I13" s="32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hidden="1" customHeight="1">
      <c r="A14" s="111"/>
      <c r="B14" s="129"/>
      <c r="C14" s="130"/>
      <c r="D14" s="264"/>
      <c r="E14" s="320"/>
      <c r="F14" s="320"/>
      <c r="G14" s="161"/>
      <c r="H14" s="321"/>
      <c r="I14" s="32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hidden="1" customHeight="1">
      <c r="A15" s="111"/>
      <c r="B15" s="129"/>
      <c r="C15" s="130"/>
      <c r="D15" s="264"/>
      <c r="E15" s="320"/>
      <c r="F15" s="320"/>
      <c r="G15" s="161"/>
      <c r="H15" s="321"/>
      <c r="I15" s="32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69.75" hidden="1" customHeight="1">
      <c r="A16" s="323"/>
      <c r="B16" s="324"/>
      <c r="C16" s="325"/>
      <c r="D16" s="288"/>
      <c r="E16" s="319"/>
      <c r="F16" s="320"/>
      <c r="G16" s="161"/>
      <c r="H16" s="321"/>
      <c r="I16" s="32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82.5" hidden="1" customHeight="1">
      <c r="A17" s="323"/>
      <c r="B17" s="324"/>
      <c r="C17" s="325"/>
      <c r="D17" s="288"/>
      <c r="E17" s="319"/>
      <c r="F17" s="320"/>
      <c r="G17" s="161"/>
      <c r="H17" s="321"/>
      <c r="I17" s="32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hidden="1" customHeight="1">
      <c r="A18" s="323"/>
      <c r="B18" s="324"/>
      <c r="C18" s="325"/>
      <c r="D18" s="288"/>
      <c r="E18" s="319"/>
      <c r="F18" s="320"/>
      <c r="G18" s="161"/>
      <c r="H18" s="321"/>
      <c r="I18" s="32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1.5" customHeight="1">
      <c r="A19" s="189" t="s">
        <v>148</v>
      </c>
      <c r="B19" s="84"/>
      <c r="C19" s="84"/>
      <c r="D19" s="326" t="s">
        <v>149</v>
      </c>
      <c r="E19" s="327"/>
      <c r="F19" s="318"/>
      <c r="G19" s="88">
        <f t="shared" ref="G19:I19" si="1">G20</f>
        <v>132800</v>
      </c>
      <c r="H19" s="88">
        <f t="shared" si="1"/>
        <v>132800</v>
      </c>
      <c r="I19" s="88">
        <f t="shared" si="1"/>
        <v>100</v>
      </c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</row>
    <row r="20" ht="31.5" customHeight="1">
      <c r="A20" s="189" t="s">
        <v>154</v>
      </c>
      <c r="B20" s="84"/>
      <c r="C20" s="84"/>
      <c r="D20" s="326" t="s">
        <v>149</v>
      </c>
      <c r="E20" s="327"/>
      <c r="F20" s="318"/>
      <c r="G20" s="88">
        <f t="shared" ref="G20:H20" si="2">SUM(G21:G23)</f>
        <v>132800</v>
      </c>
      <c r="H20" s="88">
        <f t="shared" si="2"/>
        <v>132800</v>
      </c>
      <c r="I20" s="88">
        <v>100.0</v>
      </c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</row>
    <row r="21" ht="63.0" customHeight="1">
      <c r="A21" s="127" t="s">
        <v>161</v>
      </c>
      <c r="B21" s="200">
        <v>1010.0</v>
      </c>
      <c r="C21" s="130">
        <v>910.0</v>
      </c>
      <c r="D21" s="264" t="s">
        <v>163</v>
      </c>
      <c r="E21" s="328" t="s">
        <v>327</v>
      </c>
      <c r="F21" s="328" t="s">
        <v>328</v>
      </c>
      <c r="G21" s="329">
        <v>10700.0</v>
      </c>
      <c r="H21" s="329">
        <v>10700.0</v>
      </c>
      <c r="I21" s="330">
        <v>100.0</v>
      </c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</row>
    <row r="22" ht="93.0" customHeight="1">
      <c r="A22" s="127" t="s">
        <v>166</v>
      </c>
      <c r="B22" s="129">
        <v>1020.0</v>
      </c>
      <c r="C22" s="130">
        <v>921.0</v>
      </c>
      <c r="D22" s="264" t="s">
        <v>167</v>
      </c>
      <c r="E22" s="328" t="s">
        <v>329</v>
      </c>
      <c r="F22" s="328" t="s">
        <v>328</v>
      </c>
      <c r="G22" s="329">
        <v>122100.0</v>
      </c>
      <c r="H22" s="329">
        <v>122100.0</v>
      </c>
      <c r="I22" s="330">
        <v>100.0</v>
      </c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</row>
    <row r="23" ht="63.0" hidden="1" customHeight="1">
      <c r="A23" s="322"/>
      <c r="B23" s="129"/>
      <c r="C23" s="130"/>
      <c r="D23" s="264"/>
      <c r="E23" s="319"/>
      <c r="F23" s="328"/>
      <c r="G23" s="161"/>
      <c r="H23" s="321"/>
      <c r="I23" s="32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47.25" hidden="1" customHeight="1">
      <c r="A24" s="189" t="s">
        <v>190</v>
      </c>
      <c r="B24" s="84"/>
      <c r="C24" s="84"/>
      <c r="D24" s="333" t="s">
        <v>191</v>
      </c>
      <c r="E24" s="327"/>
      <c r="F24" s="318"/>
      <c r="G24" s="88"/>
      <c r="H24" s="318"/>
      <c r="I24" s="318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</row>
    <row r="25" ht="47.25" hidden="1" customHeight="1">
      <c r="A25" s="189" t="s">
        <v>195</v>
      </c>
      <c r="B25" s="84"/>
      <c r="C25" s="84"/>
      <c r="D25" s="333" t="s">
        <v>191</v>
      </c>
      <c r="E25" s="327"/>
      <c r="F25" s="318"/>
      <c r="G25" s="88"/>
      <c r="H25" s="318"/>
      <c r="I25" s="318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</row>
    <row r="26" ht="77.25" hidden="1" customHeight="1">
      <c r="A26" s="334"/>
      <c r="B26" s="129"/>
      <c r="C26" s="130"/>
      <c r="D26" s="264"/>
      <c r="E26" s="321"/>
      <c r="F26" s="320"/>
      <c r="G26" s="161"/>
      <c r="H26" s="321"/>
      <c r="I26" s="32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31.5" hidden="1" customHeight="1">
      <c r="A27" s="229">
        <v>1000000.0</v>
      </c>
      <c r="B27" s="84"/>
      <c r="C27" s="84"/>
      <c r="D27" s="314" t="s">
        <v>224</v>
      </c>
      <c r="E27" s="327"/>
      <c r="F27" s="318"/>
      <c r="G27" s="318"/>
      <c r="H27" s="318"/>
      <c r="I27" s="318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</row>
    <row r="28" ht="32.25" hidden="1" customHeight="1">
      <c r="A28" s="229">
        <v>1010000.0</v>
      </c>
      <c r="B28" s="84"/>
      <c r="C28" s="84"/>
      <c r="D28" s="314" t="s">
        <v>224</v>
      </c>
      <c r="E28" s="327"/>
      <c r="F28" s="318"/>
      <c r="G28" s="318"/>
      <c r="H28" s="318"/>
      <c r="I28" s="318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</row>
    <row r="29" ht="37.5" hidden="1" customHeight="1">
      <c r="A29" s="111"/>
      <c r="B29" s="111"/>
      <c r="C29" s="111"/>
      <c r="D29" s="264"/>
      <c r="E29" s="321"/>
      <c r="F29" s="320"/>
      <c r="G29" s="161"/>
      <c r="H29" s="321"/>
      <c r="I29" s="32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31.5" hidden="1" customHeight="1">
      <c r="A30" s="244">
        <v>1100000.0</v>
      </c>
      <c r="B30" s="245"/>
      <c r="C30" s="245"/>
      <c r="D30" s="208" t="s">
        <v>251</v>
      </c>
      <c r="E30" s="327"/>
      <c r="F30" s="318"/>
      <c r="G30" s="318"/>
      <c r="H30" s="318"/>
      <c r="I30" s="318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</row>
    <row r="31" ht="31.5" hidden="1" customHeight="1">
      <c r="A31" s="82">
        <v>1110000.0</v>
      </c>
      <c r="B31" s="84"/>
      <c r="C31" s="84"/>
      <c r="D31" s="208" t="s">
        <v>251</v>
      </c>
      <c r="E31" s="327"/>
      <c r="F31" s="318"/>
      <c r="G31" s="318"/>
      <c r="H31" s="318"/>
      <c r="I31" s="318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</row>
    <row r="32" ht="15.75" hidden="1" customHeight="1">
      <c r="A32" s="335"/>
      <c r="B32" s="336"/>
      <c r="C32" s="336"/>
      <c r="D32" s="337"/>
      <c r="E32" s="338"/>
      <c r="F32" s="339"/>
      <c r="G32" s="339"/>
      <c r="H32" s="339"/>
      <c r="I32" s="339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</row>
    <row r="33" ht="15.75" hidden="1" customHeight="1">
      <c r="A33" s="335"/>
      <c r="B33" s="336"/>
      <c r="C33" s="336"/>
      <c r="D33" s="337"/>
      <c r="E33" s="338"/>
      <c r="F33" s="339"/>
      <c r="G33" s="339"/>
      <c r="H33" s="339"/>
      <c r="I33" s="339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</row>
    <row r="34" ht="31.5" hidden="1" customHeight="1">
      <c r="A34" s="229">
        <v>1000000.0</v>
      </c>
      <c r="B34" s="84"/>
      <c r="C34" s="84"/>
      <c r="D34" s="314" t="s">
        <v>224</v>
      </c>
      <c r="E34" s="327"/>
      <c r="F34" s="318"/>
      <c r="G34" s="318"/>
      <c r="H34" s="318"/>
      <c r="I34" s="318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</row>
    <row r="35" ht="32.25" hidden="1" customHeight="1">
      <c r="A35" s="229">
        <v>1010000.0</v>
      </c>
      <c r="B35" s="84"/>
      <c r="C35" s="84"/>
      <c r="D35" s="314" t="s">
        <v>224</v>
      </c>
      <c r="E35" s="327"/>
      <c r="F35" s="318"/>
      <c r="G35" s="318"/>
      <c r="H35" s="318"/>
      <c r="I35" s="318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</row>
    <row r="36" ht="32.25" hidden="1" customHeight="1">
      <c r="A36" s="340"/>
      <c r="B36" s="336"/>
      <c r="C36" s="336"/>
      <c r="D36" s="24"/>
      <c r="E36" s="338"/>
      <c r="F36" s="339"/>
      <c r="G36" s="339"/>
      <c r="H36" s="339"/>
      <c r="I36" s="339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</row>
    <row r="37" ht="32.25" hidden="1" customHeight="1">
      <c r="A37" s="244">
        <v>1100000.0</v>
      </c>
      <c r="B37" s="245"/>
      <c r="C37" s="245"/>
      <c r="D37" s="208" t="s">
        <v>251</v>
      </c>
      <c r="E37" s="327"/>
      <c r="F37" s="318"/>
      <c r="G37" s="318"/>
      <c r="H37" s="318"/>
      <c r="I37" s="318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</row>
    <row r="38" ht="32.25" hidden="1" customHeight="1">
      <c r="A38" s="82">
        <v>1110000.0</v>
      </c>
      <c r="B38" s="84"/>
      <c r="C38" s="84"/>
      <c r="D38" s="208" t="s">
        <v>251</v>
      </c>
      <c r="E38" s="327"/>
      <c r="F38" s="318"/>
      <c r="G38" s="318"/>
      <c r="H38" s="318"/>
      <c r="I38" s="318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</row>
    <row r="39" ht="32.25" hidden="1" customHeight="1">
      <c r="A39" s="340"/>
      <c r="B39" s="336"/>
      <c r="C39" s="336"/>
      <c r="D39" s="24"/>
      <c r="E39" s="338"/>
      <c r="F39" s="339"/>
      <c r="G39" s="339"/>
      <c r="H39" s="339"/>
      <c r="I39" s="339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</row>
    <row r="40" ht="32.25" customHeight="1">
      <c r="A40" s="229">
        <v>2700000.0</v>
      </c>
      <c r="B40" s="84"/>
      <c r="C40" s="84"/>
      <c r="D40" s="333" t="s">
        <v>275</v>
      </c>
      <c r="E40" s="327"/>
      <c r="F40" s="318"/>
      <c r="G40" s="88">
        <f t="shared" ref="G40:I40" si="3">G41</f>
        <v>250000</v>
      </c>
      <c r="H40" s="88">
        <f t="shared" si="3"/>
        <v>250000</v>
      </c>
      <c r="I40" s="88">
        <f t="shared" si="3"/>
        <v>100</v>
      </c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</row>
    <row r="41" ht="31.5" customHeight="1">
      <c r="A41" s="229">
        <v>2710000.0</v>
      </c>
      <c r="B41" s="84"/>
      <c r="C41" s="84"/>
      <c r="D41" s="208" t="s">
        <v>275</v>
      </c>
      <c r="E41" s="318"/>
      <c r="F41" s="327"/>
      <c r="G41" s="88">
        <f t="shared" ref="G41:I41" si="4">SUM(G42:G44)</f>
        <v>250000</v>
      </c>
      <c r="H41" s="88">
        <f t="shared" si="4"/>
        <v>250000</v>
      </c>
      <c r="I41" s="88">
        <f t="shared" si="4"/>
        <v>100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3.75" customHeight="1">
      <c r="A42" s="110" t="s">
        <v>276</v>
      </c>
      <c r="B42" s="111" t="s">
        <v>52</v>
      </c>
      <c r="C42" s="111" t="s">
        <v>53</v>
      </c>
      <c r="D42" s="264" t="s">
        <v>54</v>
      </c>
      <c r="E42" s="320" t="s">
        <v>330</v>
      </c>
      <c r="F42" s="320" t="s">
        <v>328</v>
      </c>
      <c r="G42" s="161">
        <v>250000.0</v>
      </c>
      <c r="H42" s="161">
        <v>250000.0</v>
      </c>
      <c r="I42" s="161">
        <v>100.0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37.5" hidden="1" customHeight="1">
      <c r="A43" s="340"/>
      <c r="B43" s="336"/>
      <c r="C43" s="336"/>
      <c r="D43" s="301"/>
      <c r="E43" s="321"/>
      <c r="F43" s="320"/>
      <c r="G43" s="161"/>
      <c r="H43" s="321"/>
      <c r="I43" s="32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37.5" hidden="1" customHeight="1">
      <c r="A44" s="340"/>
      <c r="B44" s="336"/>
      <c r="C44" s="336"/>
      <c r="D44" s="301"/>
      <c r="E44" s="321"/>
      <c r="F44" s="320"/>
      <c r="G44" s="161"/>
      <c r="H44" s="321"/>
      <c r="I44" s="32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37.5" hidden="1" customHeight="1">
      <c r="A45" s="229">
        <v>3700000.0</v>
      </c>
      <c r="B45" s="84"/>
      <c r="C45" s="84"/>
      <c r="D45" s="333" t="s">
        <v>295</v>
      </c>
      <c r="E45" s="341"/>
      <c r="F45" s="342"/>
      <c r="G45" s="343"/>
      <c r="H45" s="341"/>
      <c r="I45" s="34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37.5" hidden="1" customHeight="1">
      <c r="A46" s="229">
        <v>3710000.0</v>
      </c>
      <c r="B46" s="84"/>
      <c r="C46" s="84"/>
      <c r="D46" s="333" t="s">
        <v>295</v>
      </c>
      <c r="E46" s="341"/>
      <c r="F46" s="342"/>
      <c r="G46" s="343"/>
      <c r="H46" s="341"/>
      <c r="I46" s="34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37.5" hidden="1" customHeight="1">
      <c r="A47" s="340"/>
      <c r="B47" s="336"/>
      <c r="C47" s="336"/>
      <c r="D47" s="301"/>
      <c r="E47" s="321"/>
      <c r="F47" s="320"/>
      <c r="G47" s="161"/>
      <c r="H47" s="321"/>
      <c r="I47" s="32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36.75" hidden="1" customHeight="1">
      <c r="A48" s="334"/>
      <c r="B48" s="200"/>
      <c r="C48" s="130"/>
      <c r="D48" s="264"/>
      <c r="E48" s="321"/>
      <c r="F48" s="320"/>
      <c r="G48" s="161"/>
      <c r="H48" s="321"/>
      <c r="I48" s="32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7.0" customHeight="1">
      <c r="A49" s="24" t="s">
        <v>253</v>
      </c>
      <c r="B49" s="24" t="s">
        <v>253</v>
      </c>
      <c r="C49" s="24" t="s">
        <v>253</v>
      </c>
      <c r="D49" s="344" t="s">
        <v>300</v>
      </c>
      <c r="E49" s="24" t="s">
        <v>253</v>
      </c>
      <c r="F49" s="24" t="s">
        <v>253</v>
      </c>
      <c r="G49" s="24" t="s">
        <v>253</v>
      </c>
      <c r="H49" s="338">
        <f>H8+H19+H24+H27+H30+H34+H37+H40+H45</f>
        <v>382800</v>
      </c>
      <c r="I49" s="24" t="s">
        <v>253</v>
      </c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</row>
    <row r="50" ht="89.25" customHeight="1">
      <c r="A50" s="345"/>
      <c r="B50" s="346" t="s">
        <v>301</v>
      </c>
      <c r="C50" s="305"/>
      <c r="D50" s="305"/>
      <c r="E50" s="305"/>
      <c r="F50" s="305"/>
      <c r="G50" s="305"/>
      <c r="H50" s="305"/>
      <c r="I50" s="305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</row>
    <row r="51" ht="15.75" customHeight="1">
      <c r="A51" s="347"/>
      <c r="B51" s="348"/>
      <c r="C51" s="348"/>
      <c r="D51" s="349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75" customHeight="1">
      <c r="A52" s="350"/>
      <c r="B52" s="350"/>
      <c r="C52" s="350"/>
      <c r="D52" s="35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75" customHeight="1">
      <c r="A53" s="352"/>
      <c r="B53" s="353"/>
      <c r="C53" s="353"/>
      <c r="D53" s="35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G1:I1"/>
    <mergeCell ref="A2:I2"/>
    <mergeCell ref="A3:B3"/>
    <mergeCell ref="B50:I50"/>
  </mergeCells>
  <printOptions/>
  <pageMargins bottom="0.75" footer="0.0" header="0.0" left="0.7" right="0.7" top="0.75"/>
  <pageSetup orientation="landscape"/>
  <headerFooter>
    <oddFooter>&amp;R&amp;P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33"/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14.29"/>
    <col customWidth="1" min="3" max="3" width="14.71"/>
    <col customWidth="1" min="4" max="4" width="38.43"/>
    <col customWidth="1" min="5" max="5" width="48.29"/>
    <col customWidth="1" min="6" max="6" width="26.43"/>
    <col customWidth="1" min="7" max="7" width="13.43"/>
    <col customWidth="1" min="8" max="8" width="14.71"/>
    <col customWidth="1" min="9" max="9" width="9.86"/>
    <col customWidth="1" min="10" max="10" width="14.71"/>
    <col customWidth="1" min="11" max="11" width="4.29"/>
    <col customWidth="1" min="12" max="18" width="9.14"/>
    <col customWidth="1" min="19" max="26" width="8.0"/>
  </cols>
  <sheetData>
    <row r="1" ht="90.75" customHeight="1">
      <c r="A1" s="3"/>
      <c r="B1" s="3"/>
      <c r="C1" s="3"/>
      <c r="D1" s="3"/>
      <c r="E1" s="312"/>
      <c r="F1" s="3"/>
      <c r="G1" s="3"/>
      <c r="H1" s="8" t="s">
        <v>331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5.5" customHeight="1">
      <c r="A2" s="16" t="s">
        <v>332</v>
      </c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</row>
    <row r="3" ht="18.75" customHeight="1">
      <c r="A3" s="18">
        <v>2.4533E10</v>
      </c>
      <c r="C3" s="16"/>
      <c r="D3" s="16"/>
      <c r="E3" s="16"/>
      <c r="F3" s="16"/>
      <c r="G3" s="16"/>
      <c r="H3" s="16"/>
      <c r="I3" s="16"/>
      <c r="J3" s="16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</row>
    <row r="4" ht="11.25" customHeight="1">
      <c r="A4" s="355" t="s">
        <v>5</v>
      </c>
      <c r="B4" s="21"/>
      <c r="C4" s="16"/>
      <c r="D4" s="16"/>
      <c r="E4" s="16"/>
      <c r="F4" s="16"/>
      <c r="G4" s="16"/>
      <c r="H4" s="16"/>
      <c r="I4" s="16"/>
      <c r="J4" s="16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</row>
    <row r="5" ht="18.75" customHeight="1">
      <c r="A5" s="356"/>
      <c r="B5" s="312"/>
      <c r="C5" s="312"/>
      <c r="D5" s="312"/>
      <c r="E5" s="312"/>
      <c r="F5" s="312"/>
      <c r="G5" s="312"/>
      <c r="H5" s="312"/>
      <c r="I5" s="357"/>
      <c r="J5" s="3" t="s">
        <v>6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8.5" customHeight="1">
      <c r="A6" s="358" t="s">
        <v>318</v>
      </c>
      <c r="B6" s="358" t="s">
        <v>319</v>
      </c>
      <c r="C6" s="358" t="s">
        <v>320</v>
      </c>
      <c r="D6" s="358" t="s">
        <v>333</v>
      </c>
      <c r="E6" s="358" t="s">
        <v>334</v>
      </c>
      <c r="F6" s="358" t="s">
        <v>335</v>
      </c>
      <c r="G6" s="358" t="s">
        <v>24</v>
      </c>
      <c r="H6" s="358" t="s">
        <v>12</v>
      </c>
      <c r="I6" s="359" t="s">
        <v>14</v>
      </c>
      <c r="J6" s="2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08.0" customHeight="1">
      <c r="A7" s="33"/>
      <c r="B7" s="33"/>
      <c r="C7" s="33"/>
      <c r="D7" s="33"/>
      <c r="E7" s="33"/>
      <c r="F7" s="33"/>
      <c r="G7" s="33"/>
      <c r="H7" s="33"/>
      <c r="I7" s="35" t="s">
        <v>18</v>
      </c>
      <c r="J7" s="35" t="s">
        <v>19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</row>
    <row r="8" ht="15.0" customHeight="1">
      <c r="A8" s="35">
        <v>1.0</v>
      </c>
      <c r="B8" s="35">
        <v>2.0</v>
      </c>
      <c r="C8" s="35">
        <v>3.0</v>
      </c>
      <c r="D8" s="35">
        <v>4.0</v>
      </c>
      <c r="E8" s="35">
        <v>5.0</v>
      </c>
      <c r="F8" s="35">
        <v>6.0</v>
      </c>
      <c r="G8" s="35">
        <v>7.0</v>
      </c>
      <c r="H8" s="35">
        <v>8.0</v>
      </c>
      <c r="I8" s="35">
        <v>9.0</v>
      </c>
      <c r="J8" s="35">
        <v>10.0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8.0" customHeight="1">
      <c r="A9" s="361">
        <v>100000.0</v>
      </c>
      <c r="B9" s="362"/>
      <c r="C9" s="362"/>
      <c r="D9" s="363" t="s">
        <v>34</v>
      </c>
      <c r="E9" s="29"/>
      <c r="F9" s="364"/>
      <c r="G9" s="365">
        <f t="shared" ref="G9:J9" si="1">G10</f>
        <v>6221000</v>
      </c>
      <c r="H9" s="365">
        <f t="shared" si="1"/>
        <v>6221000</v>
      </c>
      <c r="I9" s="365">
        <f t="shared" si="1"/>
        <v>0</v>
      </c>
      <c r="J9" s="365">
        <f t="shared" si="1"/>
        <v>0</v>
      </c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</row>
    <row r="10" ht="18.0" customHeight="1">
      <c r="A10" s="361">
        <v>110000.0</v>
      </c>
      <c r="B10" s="362"/>
      <c r="C10" s="362"/>
      <c r="D10" s="363" t="s">
        <v>34</v>
      </c>
      <c r="E10" s="29"/>
      <c r="F10" s="364"/>
      <c r="G10" s="365">
        <f t="shared" ref="G10:J10" si="2">SUM(G11:G34)</f>
        <v>6221000</v>
      </c>
      <c r="H10" s="365">
        <f t="shared" si="2"/>
        <v>6221000</v>
      </c>
      <c r="I10" s="365">
        <f t="shared" si="2"/>
        <v>0</v>
      </c>
      <c r="J10" s="365">
        <f t="shared" si="2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63.75" customHeight="1">
      <c r="A11" s="366" t="s">
        <v>51</v>
      </c>
      <c r="B11" s="366" t="s">
        <v>52</v>
      </c>
      <c r="C11" s="366" t="s">
        <v>53</v>
      </c>
      <c r="D11" s="240" t="s">
        <v>54</v>
      </c>
      <c r="E11" s="240" t="s">
        <v>336</v>
      </c>
      <c r="F11" s="122" t="s">
        <v>337</v>
      </c>
      <c r="G11" s="367">
        <f t="shared" ref="G11:G32" si="3">SUM(H11:I11)</f>
        <v>150000</v>
      </c>
      <c r="H11" s="368">
        <v>150000.0</v>
      </c>
      <c r="I11" s="369"/>
      <c r="J11" s="36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69.0" customHeight="1">
      <c r="A12" s="366" t="s">
        <v>51</v>
      </c>
      <c r="B12" s="366" t="s">
        <v>52</v>
      </c>
      <c r="C12" s="366" t="s">
        <v>53</v>
      </c>
      <c r="D12" s="240" t="s">
        <v>54</v>
      </c>
      <c r="E12" s="140" t="s">
        <v>338</v>
      </c>
      <c r="F12" s="122" t="s">
        <v>339</v>
      </c>
      <c r="G12" s="367">
        <f t="shared" si="3"/>
        <v>200000</v>
      </c>
      <c r="H12" s="368">
        <v>200000.0</v>
      </c>
      <c r="I12" s="369"/>
      <c r="J12" s="36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45.0" customHeight="1">
      <c r="A13" s="370" t="s">
        <v>57</v>
      </c>
      <c r="B13" s="371">
        <v>2080.0</v>
      </c>
      <c r="C13" s="372">
        <v>721.0</v>
      </c>
      <c r="D13" s="373" t="s">
        <v>60</v>
      </c>
      <c r="E13" s="374" t="s">
        <v>340</v>
      </c>
      <c r="F13" s="375" t="s">
        <v>341</v>
      </c>
      <c r="G13" s="367">
        <f t="shared" si="3"/>
        <v>3620200</v>
      </c>
      <c r="H13" s="368">
        <v>3620200.0</v>
      </c>
      <c r="I13" s="369"/>
      <c r="J13" s="36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45.0" customHeight="1">
      <c r="A14" s="370" t="s">
        <v>66</v>
      </c>
      <c r="B14" s="371">
        <v>2144.0</v>
      </c>
      <c r="C14" s="372">
        <v>763.0</v>
      </c>
      <c r="D14" s="240" t="s">
        <v>67</v>
      </c>
      <c r="E14" s="33"/>
      <c r="F14" s="33"/>
      <c r="G14" s="367">
        <f t="shared" si="3"/>
        <v>75600</v>
      </c>
      <c r="H14" s="376">
        <v>75600.0</v>
      </c>
      <c r="I14" s="369"/>
      <c r="J14" s="36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45.0" hidden="1" customHeight="1">
      <c r="A15" s="370" t="s">
        <v>342</v>
      </c>
      <c r="B15" s="371">
        <v>2146.0</v>
      </c>
      <c r="C15" s="372">
        <v>763.0</v>
      </c>
      <c r="D15" s="240" t="s">
        <v>70</v>
      </c>
      <c r="E15" s="377"/>
      <c r="F15" s="378"/>
      <c r="G15" s="367">
        <f t="shared" si="3"/>
        <v>0</v>
      </c>
      <c r="H15" s="376"/>
      <c r="I15" s="369"/>
      <c r="J15" s="36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0.0" hidden="1" customHeight="1">
      <c r="A16" s="370" t="s">
        <v>74</v>
      </c>
      <c r="B16" s="35" t="s">
        <v>75</v>
      </c>
      <c r="C16" s="379" t="s">
        <v>76</v>
      </c>
      <c r="D16" s="380" t="s">
        <v>77</v>
      </c>
      <c r="E16" s="377"/>
      <c r="F16" s="378"/>
      <c r="G16" s="367">
        <f t="shared" si="3"/>
        <v>0</v>
      </c>
      <c r="H16" s="368"/>
      <c r="I16" s="369"/>
      <c r="J16" s="36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60.0" customHeight="1">
      <c r="A17" s="370" t="s">
        <v>62</v>
      </c>
      <c r="B17" s="371">
        <v>2111.0</v>
      </c>
      <c r="C17" s="372">
        <v>726.0</v>
      </c>
      <c r="D17" s="240" t="s">
        <v>63</v>
      </c>
      <c r="E17" s="377" t="s">
        <v>343</v>
      </c>
      <c r="F17" s="378" t="s">
        <v>344</v>
      </c>
      <c r="G17" s="367">
        <f t="shared" si="3"/>
        <v>900000</v>
      </c>
      <c r="H17" s="368">
        <v>900000.0</v>
      </c>
      <c r="I17" s="369"/>
      <c r="J17" s="36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94.5" customHeight="1">
      <c r="A18" s="370" t="s">
        <v>62</v>
      </c>
      <c r="B18" s="371">
        <v>2111.0</v>
      </c>
      <c r="C18" s="372">
        <v>726.0</v>
      </c>
      <c r="D18" s="240" t="s">
        <v>63</v>
      </c>
      <c r="E18" s="377" t="s">
        <v>345</v>
      </c>
      <c r="F18" s="378" t="s">
        <v>346</v>
      </c>
      <c r="G18" s="367">
        <f t="shared" si="3"/>
        <v>500000</v>
      </c>
      <c r="H18" s="368">
        <v>500000.0</v>
      </c>
      <c r="I18" s="369"/>
      <c r="J18" s="36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60.0" customHeight="1">
      <c r="A19" s="366" t="s">
        <v>80</v>
      </c>
      <c r="B19" s="371">
        <v>3112.0</v>
      </c>
      <c r="C19" s="35">
        <v>1040.0</v>
      </c>
      <c r="D19" s="240" t="s">
        <v>81</v>
      </c>
      <c r="E19" s="377" t="s">
        <v>347</v>
      </c>
      <c r="F19" s="122" t="s">
        <v>348</v>
      </c>
      <c r="G19" s="367">
        <f t="shared" si="3"/>
        <v>45000</v>
      </c>
      <c r="H19" s="368">
        <v>45000.0</v>
      </c>
      <c r="I19" s="369"/>
      <c r="J19" s="36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60.0" customHeight="1">
      <c r="A20" s="366" t="s">
        <v>80</v>
      </c>
      <c r="B20" s="371">
        <v>3112.0</v>
      </c>
      <c r="C20" s="35">
        <v>1040.0</v>
      </c>
      <c r="D20" s="240" t="s">
        <v>81</v>
      </c>
      <c r="E20" s="377" t="s">
        <v>349</v>
      </c>
      <c r="F20" s="122" t="s">
        <v>350</v>
      </c>
      <c r="G20" s="367">
        <f t="shared" si="3"/>
        <v>10000</v>
      </c>
      <c r="H20" s="368">
        <v>10000.0</v>
      </c>
      <c r="I20" s="369"/>
      <c r="J20" s="36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60.0" customHeight="1">
      <c r="A21" s="366" t="s">
        <v>83</v>
      </c>
      <c r="B21" s="371">
        <v>3121.0</v>
      </c>
      <c r="C21" s="35">
        <v>1040.0</v>
      </c>
      <c r="D21" s="240" t="s">
        <v>84</v>
      </c>
      <c r="E21" s="377" t="s">
        <v>351</v>
      </c>
      <c r="F21" s="122" t="s">
        <v>352</v>
      </c>
      <c r="G21" s="367">
        <f t="shared" si="3"/>
        <v>28000</v>
      </c>
      <c r="H21" s="368">
        <v>28000.0</v>
      </c>
      <c r="I21" s="369"/>
      <c r="J21" s="36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0.0" hidden="1" customHeight="1">
      <c r="A22" s="366" t="s">
        <v>90</v>
      </c>
      <c r="B22" s="371">
        <v>7321.0</v>
      </c>
      <c r="C22" s="372">
        <v>443.0</v>
      </c>
      <c r="D22" s="240" t="s">
        <v>91</v>
      </c>
      <c r="E22" s="381" t="s">
        <v>353</v>
      </c>
      <c r="F22" s="382" t="s">
        <v>354</v>
      </c>
      <c r="G22" s="367">
        <f t="shared" si="3"/>
        <v>0</v>
      </c>
      <c r="H22" s="368"/>
      <c r="I22" s="383"/>
      <c r="J22" s="38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0.0" hidden="1" customHeight="1">
      <c r="A23" s="366" t="s">
        <v>93</v>
      </c>
      <c r="B23" s="371">
        <v>7322.0</v>
      </c>
      <c r="C23" s="372">
        <v>443.0</v>
      </c>
      <c r="D23" s="240" t="s">
        <v>94</v>
      </c>
      <c r="E23" s="46"/>
      <c r="F23" s="46"/>
      <c r="G23" s="367">
        <f t="shared" si="3"/>
        <v>0</v>
      </c>
      <c r="H23" s="368"/>
      <c r="I23" s="383"/>
      <c r="J23" s="38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0.0" hidden="1" customHeight="1">
      <c r="A24" s="366" t="s">
        <v>90</v>
      </c>
      <c r="B24" s="371">
        <v>7323.0</v>
      </c>
      <c r="C24" s="372">
        <v>443.0</v>
      </c>
      <c r="D24" s="240" t="s">
        <v>97</v>
      </c>
      <c r="E24" s="33"/>
      <c r="F24" s="33"/>
      <c r="G24" s="367">
        <f t="shared" si="3"/>
        <v>0</v>
      </c>
      <c r="H24" s="368"/>
      <c r="I24" s="383"/>
      <c r="J24" s="38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89.25" hidden="1" customHeight="1">
      <c r="A25" s="366" t="s">
        <v>109</v>
      </c>
      <c r="B25" s="371">
        <v>7361.0</v>
      </c>
      <c r="C25" s="372">
        <v>490.0</v>
      </c>
      <c r="D25" s="240" t="s">
        <v>110</v>
      </c>
      <c r="E25" s="377" t="s">
        <v>355</v>
      </c>
      <c r="F25" s="122" t="s">
        <v>356</v>
      </c>
      <c r="G25" s="367">
        <f t="shared" si="3"/>
        <v>0</v>
      </c>
      <c r="H25" s="368"/>
      <c r="I25" s="369"/>
      <c r="J25" s="36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75.0" hidden="1" customHeight="1">
      <c r="A26" s="366" t="s">
        <v>109</v>
      </c>
      <c r="B26" s="371">
        <v>7361.0</v>
      </c>
      <c r="C26" s="372">
        <v>490.0</v>
      </c>
      <c r="D26" s="240" t="s">
        <v>110</v>
      </c>
      <c r="E26" s="377" t="s">
        <v>357</v>
      </c>
      <c r="F26" s="122" t="s">
        <v>358</v>
      </c>
      <c r="G26" s="367">
        <f t="shared" si="3"/>
        <v>0</v>
      </c>
      <c r="H26" s="368"/>
      <c r="I26" s="369"/>
      <c r="J26" s="36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75.0" customHeight="1">
      <c r="A27" s="384" t="s">
        <v>112</v>
      </c>
      <c r="B27" s="371">
        <v>7520.0</v>
      </c>
      <c r="C27" s="372">
        <v>490.0</v>
      </c>
      <c r="D27" s="240" t="s">
        <v>114</v>
      </c>
      <c r="E27" s="377" t="s">
        <v>359</v>
      </c>
      <c r="F27" s="140" t="s">
        <v>360</v>
      </c>
      <c r="G27" s="367">
        <f t="shared" si="3"/>
        <v>240000</v>
      </c>
      <c r="H27" s="368">
        <v>240000.0</v>
      </c>
      <c r="I27" s="369"/>
      <c r="J27" s="36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75.0" customHeight="1">
      <c r="A28" s="384" t="s">
        <v>112</v>
      </c>
      <c r="B28" s="371">
        <v>7520.0</v>
      </c>
      <c r="C28" s="372">
        <v>490.0</v>
      </c>
      <c r="D28" s="240" t="s">
        <v>114</v>
      </c>
      <c r="E28" s="377" t="s">
        <v>361</v>
      </c>
      <c r="F28" s="231" t="s">
        <v>362</v>
      </c>
      <c r="G28" s="367">
        <f t="shared" si="3"/>
        <v>220200</v>
      </c>
      <c r="H28" s="368">
        <f>460200-240000</f>
        <v>220200</v>
      </c>
      <c r="I28" s="369"/>
      <c r="J28" s="36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45.75" customHeight="1">
      <c r="A29" s="366" t="s">
        <v>124</v>
      </c>
      <c r="B29" s="371">
        <v>7693.0</v>
      </c>
      <c r="C29" s="372">
        <v>490.0</v>
      </c>
      <c r="D29" s="385" t="s">
        <v>125</v>
      </c>
      <c r="E29" s="386" t="s">
        <v>363</v>
      </c>
      <c r="F29" s="231" t="s">
        <v>364</v>
      </c>
      <c r="G29" s="367">
        <f t="shared" si="3"/>
        <v>75000</v>
      </c>
      <c r="H29" s="376">
        <v>75000.0</v>
      </c>
      <c r="I29" s="376"/>
      <c r="J29" s="369"/>
      <c r="K29" s="387"/>
      <c r="L29" s="388"/>
      <c r="M29" s="388"/>
      <c r="N29" s="388"/>
      <c r="O29" s="388"/>
      <c r="P29" s="388"/>
      <c r="Q29" s="163"/>
      <c r="R29" s="164"/>
      <c r="S29" s="163"/>
      <c r="T29" s="163"/>
      <c r="U29" s="163"/>
      <c r="V29" s="163"/>
      <c r="W29" s="163"/>
      <c r="X29" s="163"/>
      <c r="Y29" s="163"/>
      <c r="Z29" s="163"/>
    </row>
    <row r="30" ht="90.0" customHeight="1">
      <c r="A30" s="366" t="s">
        <v>127</v>
      </c>
      <c r="B30" s="371">
        <v>8110.0</v>
      </c>
      <c r="C30" s="372">
        <v>320.0</v>
      </c>
      <c r="D30" s="240" t="s">
        <v>365</v>
      </c>
      <c r="E30" s="377" t="s">
        <v>366</v>
      </c>
      <c r="F30" s="122" t="s">
        <v>367</v>
      </c>
      <c r="G30" s="367">
        <f t="shared" si="3"/>
        <v>45000</v>
      </c>
      <c r="H30" s="368">
        <v>45000.0</v>
      </c>
      <c r="I30" s="369"/>
      <c r="J30" s="36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60.0" customHeight="1">
      <c r="A31" s="366" t="s">
        <v>134</v>
      </c>
      <c r="B31" s="371">
        <v>8220.0</v>
      </c>
      <c r="C31" s="372">
        <v>380.0</v>
      </c>
      <c r="D31" s="240" t="s">
        <v>136</v>
      </c>
      <c r="E31" s="377" t="s">
        <v>368</v>
      </c>
      <c r="F31" s="122" t="s">
        <v>369</v>
      </c>
      <c r="G31" s="367">
        <f t="shared" si="3"/>
        <v>40000</v>
      </c>
      <c r="H31" s="368">
        <v>40000.0</v>
      </c>
      <c r="I31" s="369"/>
      <c r="J31" s="369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45.0" customHeight="1">
      <c r="A32" s="366" t="s">
        <v>138</v>
      </c>
      <c r="B32" s="371">
        <v>8230.0</v>
      </c>
      <c r="C32" s="372">
        <v>380.0</v>
      </c>
      <c r="D32" s="240" t="s">
        <v>139</v>
      </c>
      <c r="E32" s="240" t="s">
        <v>370</v>
      </c>
      <c r="F32" s="231" t="s">
        <v>371</v>
      </c>
      <c r="G32" s="367">
        <f t="shared" si="3"/>
        <v>72000</v>
      </c>
      <c r="H32" s="368">
        <v>72000.0</v>
      </c>
      <c r="I32" s="369"/>
      <c r="J32" s="36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hidden="1" customHeight="1">
      <c r="A33" s="366"/>
      <c r="B33" s="371"/>
      <c r="C33" s="372"/>
      <c r="D33" s="240"/>
      <c r="E33" s="389"/>
      <c r="F33" s="122"/>
      <c r="G33" s="367"/>
      <c r="H33" s="368"/>
      <c r="I33" s="369"/>
      <c r="J33" s="369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hidden="1" customHeight="1">
      <c r="A34" s="366"/>
      <c r="B34" s="371"/>
      <c r="C34" s="372"/>
      <c r="D34" s="240"/>
      <c r="E34" s="389"/>
      <c r="F34" s="122"/>
      <c r="G34" s="367"/>
      <c r="H34" s="368"/>
      <c r="I34" s="369"/>
      <c r="J34" s="369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8.75" customHeight="1">
      <c r="A35" s="390" t="s">
        <v>148</v>
      </c>
      <c r="B35" s="362"/>
      <c r="C35" s="362"/>
      <c r="D35" s="363" t="s">
        <v>149</v>
      </c>
      <c r="E35" s="29"/>
      <c r="F35" s="54"/>
      <c r="G35" s="365">
        <f t="shared" ref="G35:J35" si="4">G36</f>
        <v>209400</v>
      </c>
      <c r="H35" s="365">
        <f t="shared" si="4"/>
        <v>209400</v>
      </c>
      <c r="I35" s="365">
        <f t="shared" si="4"/>
        <v>0</v>
      </c>
      <c r="J35" s="365">
        <f t="shared" si="4"/>
        <v>0</v>
      </c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</row>
    <row r="36" ht="18.75" customHeight="1">
      <c r="A36" s="390" t="s">
        <v>154</v>
      </c>
      <c r="B36" s="362"/>
      <c r="C36" s="362"/>
      <c r="D36" s="363" t="s">
        <v>149</v>
      </c>
      <c r="E36" s="29"/>
      <c r="F36" s="54"/>
      <c r="G36" s="392">
        <f t="shared" ref="G36:J36" si="5">SUM(G37:G40)</f>
        <v>209400</v>
      </c>
      <c r="H36" s="392">
        <f t="shared" si="5"/>
        <v>209400</v>
      </c>
      <c r="I36" s="392">
        <f t="shared" si="5"/>
        <v>0</v>
      </c>
      <c r="J36" s="392">
        <f t="shared" si="5"/>
        <v>0</v>
      </c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</row>
    <row r="37" ht="30.0" customHeight="1">
      <c r="A37" s="366" t="s">
        <v>184</v>
      </c>
      <c r="B37" s="371">
        <v>3123.0</v>
      </c>
      <c r="C37" s="35">
        <v>1040.0</v>
      </c>
      <c r="D37" s="240" t="s">
        <v>372</v>
      </c>
      <c r="E37" s="393" t="s">
        <v>373</v>
      </c>
      <c r="F37" s="375" t="s">
        <v>374</v>
      </c>
      <c r="G37" s="367">
        <f t="shared" ref="G37:G40" si="6">SUM(H37:I37)</f>
        <v>111000</v>
      </c>
      <c r="H37" s="368">
        <v>111000.0</v>
      </c>
      <c r="I37" s="369"/>
      <c r="J37" s="369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0.0" customHeight="1">
      <c r="A38" s="370" t="s">
        <v>181</v>
      </c>
      <c r="B38" s="371">
        <v>1162.0</v>
      </c>
      <c r="C38" s="372">
        <v>990.0</v>
      </c>
      <c r="D38" s="240" t="s">
        <v>372</v>
      </c>
      <c r="E38" s="33"/>
      <c r="F38" s="33"/>
      <c r="G38" s="367">
        <f t="shared" si="6"/>
        <v>4000</v>
      </c>
      <c r="H38" s="368">
        <v>4000.0</v>
      </c>
      <c r="I38" s="369"/>
      <c r="J38" s="36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45.0" customHeight="1">
      <c r="A39" s="370" t="s">
        <v>181</v>
      </c>
      <c r="B39" s="371">
        <v>1162.0</v>
      </c>
      <c r="C39" s="372">
        <v>990.0</v>
      </c>
      <c r="D39" s="240" t="s">
        <v>375</v>
      </c>
      <c r="E39" s="240" t="s">
        <v>376</v>
      </c>
      <c r="F39" s="122" t="s">
        <v>377</v>
      </c>
      <c r="G39" s="367">
        <f t="shared" si="6"/>
        <v>10000</v>
      </c>
      <c r="H39" s="369">
        <v>10000.0</v>
      </c>
      <c r="I39" s="394"/>
      <c r="J39" s="39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45.0" customHeight="1">
      <c r="A40" s="384" t="s">
        <v>187</v>
      </c>
      <c r="B40" s="371">
        <v>7520.0</v>
      </c>
      <c r="C40" s="372">
        <v>490.0</v>
      </c>
      <c r="D40" s="240" t="s">
        <v>114</v>
      </c>
      <c r="E40" s="377" t="s">
        <v>361</v>
      </c>
      <c r="F40" s="231" t="s">
        <v>362</v>
      </c>
      <c r="G40" s="367">
        <f t="shared" si="6"/>
        <v>84400</v>
      </c>
      <c r="H40" s="368">
        <v>84400.0</v>
      </c>
      <c r="I40" s="369"/>
      <c r="J40" s="369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33.0" customHeight="1">
      <c r="A41" s="390" t="s">
        <v>190</v>
      </c>
      <c r="B41" s="362"/>
      <c r="C41" s="362"/>
      <c r="D41" s="363" t="s">
        <v>191</v>
      </c>
      <c r="E41" s="29"/>
      <c r="F41" s="395"/>
      <c r="G41" s="365">
        <f t="shared" ref="G41:J41" si="7">G42</f>
        <v>719200</v>
      </c>
      <c r="H41" s="365">
        <f t="shared" si="7"/>
        <v>694200</v>
      </c>
      <c r="I41" s="365">
        <f t="shared" si="7"/>
        <v>25000</v>
      </c>
      <c r="J41" s="365">
        <f t="shared" si="7"/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8.5" customHeight="1">
      <c r="A42" s="390" t="s">
        <v>195</v>
      </c>
      <c r="B42" s="362"/>
      <c r="C42" s="362"/>
      <c r="D42" s="363" t="s">
        <v>191</v>
      </c>
      <c r="E42" s="29"/>
      <c r="F42" s="395"/>
      <c r="G42" s="365">
        <f t="shared" ref="G42:J42" si="8">SUM(G43:G48)</f>
        <v>719200</v>
      </c>
      <c r="H42" s="365">
        <f t="shared" si="8"/>
        <v>694200</v>
      </c>
      <c r="I42" s="365">
        <f t="shared" si="8"/>
        <v>25000</v>
      </c>
      <c r="J42" s="365">
        <f t="shared" si="8"/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45.0" customHeight="1">
      <c r="A43" s="370" t="s">
        <v>203</v>
      </c>
      <c r="B43" s="371">
        <v>3031.0</v>
      </c>
      <c r="C43" s="396">
        <v>1030.0</v>
      </c>
      <c r="D43" s="140" t="s">
        <v>204</v>
      </c>
      <c r="E43" s="393" t="s">
        <v>378</v>
      </c>
      <c r="F43" s="375" t="s">
        <v>379</v>
      </c>
      <c r="G43" s="367">
        <f t="shared" ref="G43:G48" si="9">SUM(H43:I43)</f>
        <v>50000</v>
      </c>
      <c r="H43" s="368">
        <v>50000.0</v>
      </c>
      <c r="I43" s="368"/>
      <c r="J43" s="36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30.75" customHeight="1">
      <c r="A44" s="370" t="s">
        <v>205</v>
      </c>
      <c r="B44" s="371">
        <v>3032.0</v>
      </c>
      <c r="C44" s="396">
        <v>1070.0</v>
      </c>
      <c r="D44" s="240" t="s">
        <v>206</v>
      </c>
      <c r="E44" s="46"/>
      <c r="F44" s="46"/>
      <c r="G44" s="367">
        <f t="shared" si="9"/>
        <v>10000</v>
      </c>
      <c r="H44" s="368">
        <v>10000.0</v>
      </c>
      <c r="I44" s="368"/>
      <c r="J44" s="36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75.0" customHeight="1">
      <c r="A45" s="366" t="s">
        <v>208</v>
      </c>
      <c r="B45" s="371">
        <v>3104.0</v>
      </c>
      <c r="C45" s="372">
        <v>1020.0</v>
      </c>
      <c r="D45" s="240" t="s">
        <v>209</v>
      </c>
      <c r="E45" s="46"/>
      <c r="F45" s="46"/>
      <c r="G45" s="367">
        <f t="shared" si="9"/>
        <v>25000</v>
      </c>
      <c r="H45" s="368"/>
      <c r="I45" s="369">
        <v>25000.0</v>
      </c>
      <c r="J45" s="36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05.0" customHeight="1">
      <c r="A46" s="370" t="s">
        <v>212</v>
      </c>
      <c r="B46" s="371">
        <v>3160.0</v>
      </c>
      <c r="C46" s="396">
        <v>1010.0</v>
      </c>
      <c r="D46" s="140" t="s">
        <v>213</v>
      </c>
      <c r="E46" s="46"/>
      <c r="F46" s="46"/>
      <c r="G46" s="367">
        <f t="shared" si="9"/>
        <v>27600</v>
      </c>
      <c r="H46" s="368">
        <v>27600.0</v>
      </c>
      <c r="I46" s="369"/>
      <c r="J46" s="36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33.0" customHeight="1">
      <c r="A47" s="366" t="s">
        <v>219</v>
      </c>
      <c r="B47" s="371">
        <v>3242.0</v>
      </c>
      <c r="C47" s="396">
        <v>1090.0</v>
      </c>
      <c r="D47" s="240" t="s">
        <v>220</v>
      </c>
      <c r="E47" s="33"/>
      <c r="F47" s="33"/>
      <c r="G47" s="367">
        <f t="shared" si="9"/>
        <v>550000</v>
      </c>
      <c r="H47" s="368">
        <v>550000.0</v>
      </c>
      <c r="I47" s="368"/>
      <c r="J47" s="36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51.0" customHeight="1">
      <c r="A48" s="384" t="s">
        <v>222</v>
      </c>
      <c r="B48" s="371">
        <v>7520.0</v>
      </c>
      <c r="C48" s="372">
        <v>490.0</v>
      </c>
      <c r="D48" s="240" t="s">
        <v>114</v>
      </c>
      <c r="E48" s="377" t="s">
        <v>361</v>
      </c>
      <c r="F48" s="231" t="s">
        <v>362</v>
      </c>
      <c r="G48" s="367">
        <f t="shared" si="9"/>
        <v>56600</v>
      </c>
      <c r="H48" s="368">
        <v>56600.0</v>
      </c>
      <c r="I48" s="368"/>
      <c r="J48" s="36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8.0" customHeight="1">
      <c r="A49" s="397">
        <v>1100000.0</v>
      </c>
      <c r="B49" s="362"/>
      <c r="C49" s="40"/>
      <c r="D49" s="363" t="s">
        <v>380</v>
      </c>
      <c r="E49" s="29"/>
      <c r="F49" s="54"/>
      <c r="G49" s="365">
        <f t="shared" ref="G49:J49" si="10">G50</f>
        <v>173600</v>
      </c>
      <c r="H49" s="365">
        <f t="shared" si="10"/>
        <v>158600</v>
      </c>
      <c r="I49" s="365">
        <f t="shared" si="10"/>
        <v>15000</v>
      </c>
      <c r="J49" s="365">
        <f t="shared" si="10"/>
        <v>0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8.0" customHeight="1">
      <c r="A50" s="361">
        <v>1110000.0</v>
      </c>
      <c r="B50" s="362"/>
      <c r="C50" s="40"/>
      <c r="D50" s="363" t="s">
        <v>380</v>
      </c>
      <c r="E50" s="29"/>
      <c r="F50" s="54"/>
      <c r="G50" s="365">
        <f t="shared" ref="G50:J50" si="11">SUM(G51:G54)</f>
        <v>173600</v>
      </c>
      <c r="H50" s="365">
        <f t="shared" si="11"/>
        <v>158600</v>
      </c>
      <c r="I50" s="365">
        <f t="shared" si="11"/>
        <v>15000</v>
      </c>
      <c r="J50" s="365">
        <f t="shared" si="11"/>
        <v>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60.75" customHeight="1">
      <c r="A51" s="398">
        <v>1011100.0</v>
      </c>
      <c r="B51" s="371">
        <v>1100.0</v>
      </c>
      <c r="C51" s="372">
        <v>960.0</v>
      </c>
      <c r="D51" s="140" t="s">
        <v>233</v>
      </c>
      <c r="E51" s="377" t="s">
        <v>381</v>
      </c>
      <c r="F51" s="122" t="s">
        <v>382</v>
      </c>
      <c r="G51" s="367">
        <f t="shared" ref="G51:G54" si="12">SUM(H51:I51)</f>
        <v>20000</v>
      </c>
      <c r="H51" s="367">
        <v>20000.0</v>
      </c>
      <c r="I51" s="367"/>
      <c r="J51" s="367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60.0" customHeight="1">
      <c r="A52" s="366" t="s">
        <v>236</v>
      </c>
      <c r="B52" s="371">
        <v>3210.0</v>
      </c>
      <c r="C52" s="35">
        <v>1050.0</v>
      </c>
      <c r="D52" s="240" t="s">
        <v>237</v>
      </c>
      <c r="E52" s="377" t="s">
        <v>383</v>
      </c>
      <c r="F52" s="122" t="s">
        <v>384</v>
      </c>
      <c r="G52" s="367">
        <f t="shared" si="12"/>
        <v>30000</v>
      </c>
      <c r="H52" s="367">
        <v>15000.0</v>
      </c>
      <c r="I52" s="367">
        <v>15000.0</v>
      </c>
      <c r="J52" s="367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48.75" customHeight="1">
      <c r="A53" s="398">
        <v>1014060.0</v>
      </c>
      <c r="B53" s="371">
        <v>4060.0</v>
      </c>
      <c r="C53" s="372">
        <v>828.0</v>
      </c>
      <c r="D53" s="240" t="s">
        <v>245</v>
      </c>
      <c r="E53" s="377" t="s">
        <v>381</v>
      </c>
      <c r="F53" s="122" t="s">
        <v>382</v>
      </c>
      <c r="G53" s="367">
        <f t="shared" si="12"/>
        <v>80000</v>
      </c>
      <c r="H53" s="368">
        <v>80000.0</v>
      </c>
      <c r="I53" s="369"/>
      <c r="J53" s="36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48.75" customHeight="1">
      <c r="A54" s="384" t="s">
        <v>248</v>
      </c>
      <c r="B54" s="371">
        <v>7520.0</v>
      </c>
      <c r="C54" s="372">
        <v>490.0</v>
      </c>
      <c r="D54" s="240" t="s">
        <v>114</v>
      </c>
      <c r="E54" s="377" t="s">
        <v>361</v>
      </c>
      <c r="F54" s="231" t="s">
        <v>362</v>
      </c>
      <c r="G54" s="367">
        <f t="shared" si="12"/>
        <v>43600</v>
      </c>
      <c r="H54" s="368">
        <v>43600.0</v>
      </c>
      <c r="I54" s="369"/>
      <c r="J54" s="36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8.0" customHeight="1">
      <c r="A55" s="399">
        <v>1100000.0</v>
      </c>
      <c r="B55" s="362"/>
      <c r="C55" s="362"/>
      <c r="D55" s="363" t="s">
        <v>385</v>
      </c>
      <c r="E55" s="29"/>
      <c r="F55" s="54"/>
      <c r="G55" s="365">
        <f t="shared" ref="G55:J55" si="13">G56</f>
        <v>638000</v>
      </c>
      <c r="H55" s="365">
        <f t="shared" si="13"/>
        <v>638000</v>
      </c>
      <c r="I55" s="365">
        <f t="shared" si="13"/>
        <v>0</v>
      </c>
      <c r="J55" s="365">
        <f t="shared" si="13"/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8.0" customHeight="1">
      <c r="A56" s="399">
        <v>1110000.0</v>
      </c>
      <c r="B56" s="362"/>
      <c r="C56" s="362"/>
      <c r="D56" s="363" t="s">
        <v>251</v>
      </c>
      <c r="E56" s="29"/>
      <c r="F56" s="54"/>
      <c r="G56" s="365">
        <f t="shared" ref="G56:G63" si="15">SUM(H56:I56)</f>
        <v>638000</v>
      </c>
      <c r="H56" s="365">
        <f>SUM(H58:H63)</f>
        <v>638000</v>
      </c>
      <c r="I56" s="365">
        <f t="shared" ref="I56:J56" si="14">SUM(I58:I62)</f>
        <v>0</v>
      </c>
      <c r="J56" s="365">
        <f t="shared" si="14"/>
        <v>0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0" hidden="1" customHeight="1">
      <c r="A57" s="398">
        <v>1011220.0</v>
      </c>
      <c r="B57" s="371">
        <v>1220.0</v>
      </c>
      <c r="C57" s="372">
        <v>990.0</v>
      </c>
      <c r="D57" s="240" t="s">
        <v>386</v>
      </c>
      <c r="E57" s="400" t="s">
        <v>387</v>
      </c>
      <c r="F57" s="401"/>
      <c r="G57" s="367">
        <f t="shared" si="15"/>
        <v>0</v>
      </c>
      <c r="H57" s="368"/>
      <c r="I57" s="369"/>
      <c r="J57" s="369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90.0" customHeight="1">
      <c r="A58" s="366" t="s">
        <v>258</v>
      </c>
      <c r="B58" s="366" t="s">
        <v>259</v>
      </c>
      <c r="C58" s="366" t="s">
        <v>260</v>
      </c>
      <c r="D58" s="240" t="s">
        <v>261</v>
      </c>
      <c r="E58" s="377" t="s">
        <v>388</v>
      </c>
      <c r="F58" s="122" t="s">
        <v>389</v>
      </c>
      <c r="G58" s="367">
        <f t="shared" si="15"/>
        <v>220000</v>
      </c>
      <c r="H58" s="368">
        <v>220000.0</v>
      </c>
      <c r="I58" s="369"/>
      <c r="J58" s="369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45.0" customHeight="1">
      <c r="A59" s="370" t="s">
        <v>262</v>
      </c>
      <c r="B59" s="371">
        <v>5011.0</v>
      </c>
      <c r="C59" s="372">
        <v>810.0</v>
      </c>
      <c r="D59" s="240" t="s">
        <v>263</v>
      </c>
      <c r="E59" s="381" t="s">
        <v>390</v>
      </c>
      <c r="F59" s="402" t="s">
        <v>391</v>
      </c>
      <c r="G59" s="367">
        <f t="shared" si="15"/>
        <v>250000</v>
      </c>
      <c r="H59" s="368">
        <v>250000.0</v>
      </c>
      <c r="I59" s="369"/>
      <c r="J59" s="369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45.0" customHeight="1">
      <c r="A60" s="370" t="s">
        <v>264</v>
      </c>
      <c r="B60" s="371">
        <v>5012.0</v>
      </c>
      <c r="C60" s="372">
        <v>810.0</v>
      </c>
      <c r="D60" s="240" t="s">
        <v>265</v>
      </c>
      <c r="E60" s="46"/>
      <c r="F60" s="46"/>
      <c r="G60" s="367">
        <f t="shared" si="15"/>
        <v>110000</v>
      </c>
      <c r="H60" s="368">
        <v>110000.0</v>
      </c>
      <c r="I60" s="369"/>
      <c r="J60" s="369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75.0" customHeight="1">
      <c r="A61" s="370" t="s">
        <v>268</v>
      </c>
      <c r="B61" s="371">
        <v>5061.0</v>
      </c>
      <c r="C61" s="372">
        <v>810.0</v>
      </c>
      <c r="D61" s="240" t="s">
        <v>269</v>
      </c>
      <c r="E61" s="46"/>
      <c r="F61" s="46"/>
      <c r="G61" s="367">
        <f t="shared" si="15"/>
        <v>20000</v>
      </c>
      <c r="H61" s="368">
        <v>20000.0</v>
      </c>
      <c r="I61" s="369"/>
      <c r="J61" s="369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63.75" customHeight="1">
      <c r="A62" s="370" t="s">
        <v>270</v>
      </c>
      <c r="B62" s="371">
        <v>5062.0</v>
      </c>
      <c r="C62" s="372">
        <v>810.0</v>
      </c>
      <c r="D62" s="240" t="s">
        <v>271</v>
      </c>
      <c r="E62" s="33"/>
      <c r="F62" s="33"/>
      <c r="G62" s="367">
        <f t="shared" si="15"/>
        <v>9000</v>
      </c>
      <c r="H62" s="368">
        <v>9000.0</v>
      </c>
      <c r="I62" s="369"/>
      <c r="J62" s="36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63.75" customHeight="1">
      <c r="A63" s="384" t="s">
        <v>274</v>
      </c>
      <c r="B63" s="371">
        <v>7520.0</v>
      </c>
      <c r="C63" s="372">
        <v>490.0</v>
      </c>
      <c r="D63" s="240" t="s">
        <v>114</v>
      </c>
      <c r="E63" s="377" t="s">
        <v>361</v>
      </c>
      <c r="F63" s="231" t="s">
        <v>362</v>
      </c>
      <c r="G63" s="367">
        <f t="shared" si="15"/>
        <v>29000</v>
      </c>
      <c r="H63" s="368">
        <v>29000.0</v>
      </c>
      <c r="I63" s="369"/>
      <c r="J63" s="369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8.0" customHeight="1">
      <c r="A64" s="399">
        <v>2700000.0</v>
      </c>
      <c r="B64" s="362"/>
      <c r="C64" s="362"/>
      <c r="D64" s="403" t="s">
        <v>275</v>
      </c>
      <c r="E64" s="29"/>
      <c r="F64" s="54"/>
      <c r="G64" s="365">
        <f t="shared" ref="G64:J64" si="16">G65</f>
        <v>4295000</v>
      </c>
      <c r="H64" s="365">
        <f t="shared" si="16"/>
        <v>3835000</v>
      </c>
      <c r="I64" s="365">
        <f t="shared" si="16"/>
        <v>460000</v>
      </c>
      <c r="J64" s="365">
        <f t="shared" si="16"/>
        <v>250000</v>
      </c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</row>
    <row r="65" ht="18.0" customHeight="1">
      <c r="A65" s="399">
        <v>2710000.0</v>
      </c>
      <c r="B65" s="362"/>
      <c r="C65" s="362"/>
      <c r="D65" s="403" t="s">
        <v>275</v>
      </c>
      <c r="E65" s="29"/>
      <c r="F65" s="54"/>
      <c r="G65" s="365">
        <f t="shared" ref="G65:G79" si="18">SUM(H65:I65)</f>
        <v>4295000</v>
      </c>
      <c r="H65" s="365">
        <f t="shared" ref="H65:J65" si="17">SUM(H66:H76)</f>
        <v>3835000</v>
      </c>
      <c r="I65" s="365">
        <f t="shared" si="17"/>
        <v>460000</v>
      </c>
      <c r="J65" s="365">
        <f t="shared" si="17"/>
        <v>250000</v>
      </c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</row>
    <row r="66" ht="45.0" customHeight="1">
      <c r="A66" s="366" t="s">
        <v>276</v>
      </c>
      <c r="B66" s="366" t="s">
        <v>52</v>
      </c>
      <c r="C66" s="366" t="s">
        <v>53</v>
      </c>
      <c r="D66" s="240" t="s">
        <v>54</v>
      </c>
      <c r="E66" s="140" t="s">
        <v>392</v>
      </c>
      <c r="F66" s="405" t="s">
        <v>393</v>
      </c>
      <c r="G66" s="368">
        <f t="shared" si="18"/>
        <v>500000</v>
      </c>
      <c r="H66" s="368">
        <v>250000.0</v>
      </c>
      <c r="I66" s="369">
        <v>250000.0</v>
      </c>
      <c r="J66" s="369">
        <v>250000.0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60.0" customHeight="1">
      <c r="A67" s="366" t="s">
        <v>277</v>
      </c>
      <c r="B67" s="371">
        <v>3210.0</v>
      </c>
      <c r="C67" s="35">
        <v>1050.0</v>
      </c>
      <c r="D67" s="240" t="s">
        <v>237</v>
      </c>
      <c r="E67" s="377" t="s">
        <v>394</v>
      </c>
      <c r="F67" s="122" t="s">
        <v>384</v>
      </c>
      <c r="G67" s="368">
        <f t="shared" si="18"/>
        <v>270000</v>
      </c>
      <c r="H67" s="35">
        <v>135000.0</v>
      </c>
      <c r="I67" s="35">
        <v>135000.0</v>
      </c>
      <c r="J67" s="3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47.25" customHeight="1">
      <c r="A68" s="366" t="s">
        <v>278</v>
      </c>
      <c r="B68" s="371">
        <v>6030.0</v>
      </c>
      <c r="C68" s="372">
        <v>620.0</v>
      </c>
      <c r="D68" s="240" t="s">
        <v>279</v>
      </c>
      <c r="E68" s="406" t="s">
        <v>395</v>
      </c>
      <c r="F68" s="231" t="s">
        <v>396</v>
      </c>
      <c r="G68" s="368">
        <f t="shared" si="18"/>
        <v>2700000</v>
      </c>
      <c r="H68" s="35">
        <v>2700000.0</v>
      </c>
      <c r="I68" s="35"/>
      <c r="J68" s="3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0.0" hidden="1" customHeight="1">
      <c r="A69" s="366" t="s">
        <v>280</v>
      </c>
      <c r="B69" s="371">
        <v>6071.0</v>
      </c>
      <c r="C69" s="372">
        <v>640.0</v>
      </c>
      <c r="D69" s="140" t="s">
        <v>397</v>
      </c>
      <c r="E69" s="240"/>
      <c r="F69" s="35"/>
      <c r="G69" s="368">
        <f t="shared" si="18"/>
        <v>0</v>
      </c>
      <c r="H69" s="35"/>
      <c r="I69" s="35"/>
      <c r="J69" s="3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45.0" customHeight="1">
      <c r="A70" s="366" t="s">
        <v>282</v>
      </c>
      <c r="B70" s="371">
        <v>7130.0</v>
      </c>
      <c r="C70" s="372">
        <v>421.0</v>
      </c>
      <c r="D70" s="240" t="s">
        <v>283</v>
      </c>
      <c r="E70" s="377" t="s">
        <v>398</v>
      </c>
      <c r="F70" s="378" t="s">
        <v>399</v>
      </c>
      <c r="G70" s="368">
        <f t="shared" si="18"/>
        <v>190000</v>
      </c>
      <c r="H70" s="35">
        <v>190000.0</v>
      </c>
      <c r="I70" s="35"/>
      <c r="J70" s="3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60.0" customHeight="1">
      <c r="A71" s="366" t="s">
        <v>284</v>
      </c>
      <c r="B71" s="371">
        <v>7350.0</v>
      </c>
      <c r="C71" s="372">
        <v>443.0</v>
      </c>
      <c r="D71" s="240" t="s">
        <v>285</v>
      </c>
      <c r="E71" s="240" t="s">
        <v>400</v>
      </c>
      <c r="F71" s="407" t="s">
        <v>401</v>
      </c>
      <c r="G71" s="368">
        <f t="shared" si="18"/>
        <v>100000</v>
      </c>
      <c r="H71" s="35">
        <v>100000.0</v>
      </c>
      <c r="I71" s="35"/>
      <c r="J71" s="3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75.0" customHeight="1">
      <c r="A72" s="366" t="s">
        <v>286</v>
      </c>
      <c r="B72" s="371">
        <v>7461.0</v>
      </c>
      <c r="C72" s="372">
        <v>456.0</v>
      </c>
      <c r="D72" s="240" t="s">
        <v>287</v>
      </c>
      <c r="E72" s="240" t="s">
        <v>402</v>
      </c>
      <c r="F72" s="407" t="s">
        <v>403</v>
      </c>
      <c r="G72" s="368">
        <f t="shared" si="18"/>
        <v>245000</v>
      </c>
      <c r="H72" s="35">
        <v>245000.0</v>
      </c>
      <c r="I72" s="35"/>
      <c r="J72" s="3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5.0" customHeight="1">
      <c r="A73" s="384" t="s">
        <v>288</v>
      </c>
      <c r="B73" s="371">
        <v>7520.0</v>
      </c>
      <c r="C73" s="372">
        <v>490.0</v>
      </c>
      <c r="D73" s="240" t="s">
        <v>114</v>
      </c>
      <c r="E73" s="406" t="s">
        <v>361</v>
      </c>
      <c r="F73" s="231" t="s">
        <v>362</v>
      </c>
      <c r="G73" s="368">
        <f t="shared" si="18"/>
        <v>10000</v>
      </c>
      <c r="H73" s="35">
        <v>10000.0</v>
      </c>
      <c r="I73" s="35"/>
      <c r="J73" s="3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60.0" customHeight="1">
      <c r="A74" s="366" t="s">
        <v>289</v>
      </c>
      <c r="B74" s="371">
        <v>7610.0</v>
      </c>
      <c r="C74" s="372">
        <v>411.0</v>
      </c>
      <c r="D74" s="240" t="s">
        <v>290</v>
      </c>
      <c r="E74" s="240" t="s">
        <v>404</v>
      </c>
      <c r="F74" s="407" t="s">
        <v>405</v>
      </c>
      <c r="G74" s="368">
        <f t="shared" si="18"/>
        <v>5000</v>
      </c>
      <c r="H74" s="35">
        <v>5000.0</v>
      </c>
      <c r="I74" s="35"/>
      <c r="J74" s="3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60.0" customHeight="1">
      <c r="A75" s="408">
        <v>2718340.0</v>
      </c>
      <c r="B75" s="371">
        <v>8340.0</v>
      </c>
      <c r="C75" s="372">
        <v>540.0</v>
      </c>
      <c r="D75" s="240" t="s">
        <v>293</v>
      </c>
      <c r="E75" s="406" t="s">
        <v>406</v>
      </c>
      <c r="F75" s="409" t="s">
        <v>407</v>
      </c>
      <c r="G75" s="368">
        <f t="shared" si="18"/>
        <v>75000</v>
      </c>
      <c r="H75" s="35"/>
      <c r="I75" s="35">
        <v>75000.0</v>
      </c>
      <c r="J75" s="3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57.0" customHeight="1">
      <c r="A76" s="398">
        <v>2718410.0</v>
      </c>
      <c r="B76" s="410">
        <v>8410.0</v>
      </c>
      <c r="C76" s="372">
        <v>830.0</v>
      </c>
      <c r="D76" s="240" t="s">
        <v>294</v>
      </c>
      <c r="E76" s="406" t="s">
        <v>408</v>
      </c>
      <c r="F76" s="407" t="s">
        <v>409</v>
      </c>
      <c r="G76" s="368">
        <f t="shared" si="18"/>
        <v>200000</v>
      </c>
      <c r="H76" s="35">
        <v>200000.0</v>
      </c>
      <c r="I76" s="35"/>
      <c r="J76" s="3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0" customHeight="1">
      <c r="A77" s="399">
        <v>3700000.0</v>
      </c>
      <c r="B77" s="362"/>
      <c r="C77" s="362"/>
      <c r="D77" s="411" t="s">
        <v>295</v>
      </c>
      <c r="E77" s="412"/>
      <c r="F77" s="412"/>
      <c r="G77" s="365">
        <f t="shared" si="18"/>
        <v>25000</v>
      </c>
      <c r="H77" s="39">
        <f>H79</f>
        <v>25000</v>
      </c>
      <c r="I77" s="39"/>
      <c r="J77" s="39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0" customHeight="1">
      <c r="A78" s="399">
        <v>3710000.0</v>
      </c>
      <c r="B78" s="362"/>
      <c r="C78" s="362"/>
      <c r="D78" s="411" t="s">
        <v>295</v>
      </c>
      <c r="E78" s="412"/>
      <c r="F78" s="412"/>
      <c r="G78" s="365">
        <f t="shared" si="18"/>
        <v>25000</v>
      </c>
      <c r="H78" s="39">
        <f>H79</f>
        <v>25000</v>
      </c>
      <c r="I78" s="39"/>
      <c r="J78" s="39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45.0" customHeight="1">
      <c r="A79" s="384" t="s">
        <v>297</v>
      </c>
      <c r="B79" s="371">
        <v>7520.0</v>
      </c>
      <c r="C79" s="372">
        <v>490.0</v>
      </c>
      <c r="D79" s="240" t="s">
        <v>114</v>
      </c>
      <c r="E79" s="377" t="s">
        <v>361</v>
      </c>
      <c r="F79" s="231" t="s">
        <v>362</v>
      </c>
      <c r="G79" s="368">
        <f t="shared" si="18"/>
        <v>25000</v>
      </c>
      <c r="H79" s="35">
        <v>25000.0</v>
      </c>
      <c r="I79" s="35"/>
      <c r="J79" s="3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0" hidden="1" customHeight="1">
      <c r="A80" s="35"/>
      <c r="B80" s="35"/>
      <c r="C80" s="35"/>
      <c r="D80" s="35"/>
      <c r="E80" s="35"/>
      <c r="F80" s="35"/>
      <c r="G80" s="367"/>
      <c r="H80" s="35"/>
      <c r="I80" s="35"/>
      <c r="J80" s="3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hidden="1" customHeight="1">
      <c r="A81" s="35"/>
      <c r="B81" s="35"/>
      <c r="C81" s="35"/>
      <c r="D81" s="35"/>
      <c r="E81" s="35"/>
      <c r="F81" s="35"/>
      <c r="G81" s="367"/>
      <c r="H81" s="35"/>
      <c r="I81" s="35"/>
      <c r="J81" s="3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0" hidden="1" customHeight="1">
      <c r="A82" s="35"/>
      <c r="B82" s="35"/>
      <c r="C82" s="35"/>
      <c r="D82" s="35"/>
      <c r="E82" s="35"/>
      <c r="F82" s="35"/>
      <c r="G82" s="367"/>
      <c r="H82" s="35"/>
      <c r="I82" s="35"/>
      <c r="J82" s="3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0" hidden="1" customHeight="1">
      <c r="A83" s="35"/>
      <c r="B83" s="35"/>
      <c r="C83" s="35"/>
      <c r="D83" s="35"/>
      <c r="E83" s="35"/>
      <c r="F83" s="35"/>
      <c r="G83" s="367"/>
      <c r="H83" s="35"/>
      <c r="I83" s="35"/>
      <c r="J83" s="3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0" hidden="1" customHeight="1">
      <c r="A84" s="35"/>
      <c r="B84" s="35"/>
      <c r="C84" s="35"/>
      <c r="D84" s="35"/>
      <c r="E84" s="35"/>
      <c r="F84" s="35"/>
      <c r="G84" s="367"/>
      <c r="H84" s="35"/>
      <c r="I84" s="35"/>
      <c r="J84" s="3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0" hidden="1" customHeight="1">
      <c r="A85" s="35"/>
      <c r="B85" s="35"/>
      <c r="C85" s="35"/>
      <c r="D85" s="35"/>
      <c r="E85" s="35"/>
      <c r="F85" s="35"/>
      <c r="G85" s="367"/>
      <c r="H85" s="35"/>
      <c r="I85" s="35"/>
      <c r="J85" s="3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0" hidden="1" customHeight="1">
      <c r="A86" s="35"/>
      <c r="B86" s="35"/>
      <c r="C86" s="35"/>
      <c r="D86" s="35"/>
      <c r="E86" s="35"/>
      <c r="F86" s="35"/>
      <c r="G86" s="367"/>
      <c r="H86" s="35"/>
      <c r="I86" s="35"/>
      <c r="J86" s="3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0" hidden="1" customHeight="1">
      <c r="A87" s="35"/>
      <c r="B87" s="35"/>
      <c r="C87" s="35"/>
      <c r="D87" s="35"/>
      <c r="E87" s="35"/>
      <c r="F87" s="35"/>
      <c r="G87" s="367"/>
      <c r="H87" s="35"/>
      <c r="I87" s="35"/>
      <c r="J87" s="3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0" hidden="1" customHeight="1">
      <c r="A88" s="35"/>
      <c r="B88" s="35"/>
      <c r="C88" s="35"/>
      <c r="D88" s="35"/>
      <c r="E88" s="35"/>
      <c r="F88" s="35"/>
      <c r="G88" s="367"/>
      <c r="H88" s="35"/>
      <c r="I88" s="35"/>
      <c r="J88" s="3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0" hidden="1" customHeight="1">
      <c r="A89" s="35"/>
      <c r="B89" s="35"/>
      <c r="C89" s="35"/>
      <c r="D89" s="35"/>
      <c r="E89" s="35"/>
      <c r="F89" s="35"/>
      <c r="G89" s="367"/>
      <c r="H89" s="35"/>
      <c r="I89" s="35"/>
      <c r="J89" s="3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0" hidden="1" customHeight="1">
      <c r="A90" s="35"/>
      <c r="B90" s="35"/>
      <c r="C90" s="35"/>
      <c r="D90" s="35"/>
      <c r="E90" s="35"/>
      <c r="F90" s="35"/>
      <c r="G90" s="367"/>
      <c r="H90" s="35"/>
      <c r="I90" s="35"/>
      <c r="J90" s="3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0" hidden="1" customHeight="1">
      <c r="A91" s="35"/>
      <c r="B91" s="35"/>
      <c r="C91" s="35"/>
      <c r="D91" s="35"/>
      <c r="E91" s="35"/>
      <c r="F91" s="35"/>
      <c r="G91" s="367"/>
      <c r="H91" s="35"/>
      <c r="I91" s="35"/>
      <c r="J91" s="3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0" hidden="1" customHeight="1">
      <c r="A92" s="35"/>
      <c r="B92" s="35"/>
      <c r="C92" s="35"/>
      <c r="D92" s="35"/>
      <c r="E92" s="35"/>
      <c r="F92" s="35"/>
      <c r="G92" s="367"/>
      <c r="H92" s="35"/>
      <c r="I92" s="35"/>
      <c r="J92" s="3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0" hidden="1" customHeight="1">
      <c r="A93" s="35"/>
      <c r="B93" s="35"/>
      <c r="C93" s="35"/>
      <c r="D93" s="35"/>
      <c r="E93" s="35"/>
      <c r="F93" s="35"/>
      <c r="G93" s="367"/>
      <c r="H93" s="35"/>
      <c r="I93" s="35"/>
      <c r="J93" s="3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0" hidden="1" customHeight="1">
      <c r="A94" s="35"/>
      <c r="B94" s="35"/>
      <c r="C94" s="35"/>
      <c r="D94" s="35"/>
      <c r="E94" s="35"/>
      <c r="F94" s="35"/>
      <c r="G94" s="367"/>
      <c r="H94" s="35"/>
      <c r="I94" s="35"/>
      <c r="J94" s="3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7.25" hidden="1" customHeight="1">
      <c r="A95" s="35"/>
      <c r="B95" s="35"/>
      <c r="C95" s="35"/>
      <c r="D95" s="35"/>
      <c r="E95" s="35"/>
      <c r="F95" s="413"/>
      <c r="G95" s="367"/>
      <c r="H95" s="414"/>
      <c r="I95" s="414"/>
      <c r="J95" s="41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32.25" customHeight="1">
      <c r="A96" s="167" t="s">
        <v>253</v>
      </c>
      <c r="B96" s="167" t="s">
        <v>253</v>
      </c>
      <c r="C96" s="167" t="s">
        <v>253</v>
      </c>
      <c r="D96" s="167" t="s">
        <v>300</v>
      </c>
      <c r="E96" s="167" t="s">
        <v>253</v>
      </c>
      <c r="F96" s="167" t="s">
        <v>253</v>
      </c>
      <c r="G96" s="415">
        <f t="shared" ref="G96:J96" si="19">G9+G35+G41+G49+G55+G64+G77</f>
        <v>12281200</v>
      </c>
      <c r="H96" s="415">
        <f t="shared" si="19"/>
        <v>11781200</v>
      </c>
      <c r="I96" s="415">
        <f t="shared" si="19"/>
        <v>500000</v>
      </c>
      <c r="J96" s="415">
        <f t="shared" si="19"/>
        <v>250000</v>
      </c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</row>
    <row r="97" ht="6.0" customHeight="1">
      <c r="A97" s="417"/>
      <c r="B97" s="417"/>
      <c r="C97" s="417"/>
      <c r="D97" s="417"/>
      <c r="E97" s="41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.25" customHeight="1">
      <c r="A98" s="419"/>
      <c r="B98" s="419"/>
      <c r="C98" s="419"/>
      <c r="D98" s="419"/>
      <c r="E98" s="418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1.0" customHeight="1">
      <c r="A99" s="419"/>
      <c r="B99" s="419"/>
      <c r="C99" s="420" t="s">
        <v>410</v>
      </c>
      <c r="D99" s="421"/>
      <c r="E99" s="421"/>
      <c r="F99" s="421"/>
      <c r="G99" s="421"/>
      <c r="H99" s="421"/>
      <c r="I99" s="42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0" hidden="1" customHeight="1">
      <c r="A100" s="4"/>
      <c r="B100" s="4"/>
      <c r="C100" s="4"/>
      <c r="D100" s="4"/>
      <c r="E100" s="418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0" customHeight="1">
      <c r="A101" s="4"/>
      <c r="B101" s="4"/>
      <c r="C101" s="4"/>
      <c r="D101" s="4"/>
      <c r="E101" s="418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0" customHeight="1">
      <c r="A102" s="4"/>
      <c r="B102" s="4"/>
      <c r="C102" s="4"/>
      <c r="D102" s="4"/>
      <c r="E102" s="418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0" customHeight="1">
      <c r="A103" s="4"/>
      <c r="B103" s="4"/>
      <c r="C103" s="4"/>
      <c r="D103" s="4"/>
      <c r="E103" s="418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0" customHeight="1">
      <c r="A104" s="4"/>
      <c r="B104" s="4"/>
      <c r="C104" s="4"/>
      <c r="D104" s="4"/>
      <c r="E104" s="418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0" customHeight="1">
      <c r="A105" s="4"/>
      <c r="B105" s="4"/>
      <c r="C105" s="4"/>
      <c r="D105" s="4"/>
      <c r="E105" s="418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0" customHeight="1">
      <c r="A106" s="4"/>
      <c r="B106" s="4"/>
      <c r="C106" s="4"/>
      <c r="D106" s="4"/>
      <c r="E106" s="41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0" customHeight="1">
      <c r="A107" s="4"/>
      <c r="B107" s="4"/>
      <c r="C107" s="4"/>
      <c r="D107" s="4"/>
      <c r="E107" s="41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0" customHeight="1">
      <c r="A108" s="4"/>
      <c r="B108" s="4"/>
      <c r="C108" s="4"/>
      <c r="D108" s="4"/>
      <c r="E108" s="418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0" customHeight="1">
      <c r="A109" s="4"/>
      <c r="B109" s="4"/>
      <c r="C109" s="4"/>
      <c r="D109" s="4"/>
      <c r="E109" s="41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0" customHeight="1">
      <c r="A110" s="4"/>
      <c r="B110" s="4"/>
      <c r="C110" s="4"/>
      <c r="D110" s="4"/>
      <c r="E110" s="418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0" customHeight="1">
      <c r="A111" s="4"/>
      <c r="B111" s="4"/>
      <c r="C111" s="4"/>
      <c r="D111" s="4"/>
      <c r="E111" s="41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0" customHeight="1">
      <c r="A112" s="4"/>
      <c r="B112" s="4"/>
      <c r="C112" s="4"/>
      <c r="D112" s="4"/>
      <c r="E112" s="41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0" customHeight="1">
      <c r="A113" s="4"/>
      <c r="B113" s="4"/>
      <c r="C113" s="4"/>
      <c r="D113" s="4"/>
      <c r="E113" s="41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0" customHeight="1">
      <c r="A114" s="4"/>
      <c r="B114" s="4"/>
      <c r="C114" s="4"/>
      <c r="D114" s="4"/>
      <c r="E114" s="418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0" customHeight="1">
      <c r="A115" s="4"/>
      <c r="B115" s="4"/>
      <c r="C115" s="4"/>
      <c r="D115" s="4"/>
      <c r="E115" s="418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0" customHeight="1">
      <c r="A116" s="4"/>
      <c r="B116" s="4"/>
      <c r="C116" s="4"/>
      <c r="D116" s="4"/>
      <c r="E116" s="418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0" customHeight="1">
      <c r="A117" s="4"/>
      <c r="B117" s="4"/>
      <c r="C117" s="4"/>
      <c r="D117" s="4"/>
      <c r="E117" s="418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0" customHeight="1">
      <c r="A118" s="4"/>
      <c r="B118" s="4"/>
      <c r="C118" s="4"/>
      <c r="D118" s="4"/>
      <c r="E118" s="418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0" customHeight="1">
      <c r="A119" s="4"/>
      <c r="B119" s="4"/>
      <c r="C119" s="4"/>
      <c r="D119" s="4"/>
      <c r="E119" s="418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0" customHeight="1">
      <c r="A120" s="4"/>
      <c r="B120" s="4"/>
      <c r="C120" s="4"/>
      <c r="D120" s="4"/>
      <c r="E120" s="418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0" customHeight="1">
      <c r="A121" s="4"/>
      <c r="B121" s="4"/>
      <c r="C121" s="4"/>
      <c r="D121" s="4"/>
      <c r="E121" s="418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0" customHeight="1">
      <c r="A122" s="4"/>
      <c r="B122" s="4"/>
      <c r="C122" s="4"/>
      <c r="D122" s="4"/>
      <c r="E122" s="418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0" customHeight="1">
      <c r="A123" s="4"/>
      <c r="B123" s="4"/>
      <c r="C123" s="4"/>
      <c r="D123" s="4"/>
      <c r="E123" s="418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0" customHeight="1">
      <c r="A124" s="4"/>
      <c r="B124" s="4"/>
      <c r="C124" s="4"/>
      <c r="D124" s="4"/>
      <c r="E124" s="418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0" customHeight="1">
      <c r="A125" s="4"/>
      <c r="B125" s="4"/>
      <c r="C125" s="4"/>
      <c r="D125" s="4"/>
      <c r="E125" s="418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0" customHeight="1">
      <c r="A126" s="4"/>
      <c r="B126" s="4"/>
      <c r="C126" s="4"/>
      <c r="D126" s="4"/>
      <c r="E126" s="418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0" customHeight="1">
      <c r="A127" s="4"/>
      <c r="B127" s="4"/>
      <c r="C127" s="4"/>
      <c r="D127" s="4"/>
      <c r="E127" s="418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0" customHeight="1">
      <c r="A128" s="4"/>
      <c r="B128" s="4"/>
      <c r="C128" s="4"/>
      <c r="D128" s="4"/>
      <c r="E128" s="418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0" customHeight="1">
      <c r="A129" s="4"/>
      <c r="B129" s="4"/>
      <c r="C129" s="4"/>
      <c r="D129" s="4"/>
      <c r="E129" s="418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0" customHeight="1">
      <c r="A130" s="4"/>
      <c r="B130" s="4"/>
      <c r="C130" s="4"/>
      <c r="D130" s="4"/>
      <c r="E130" s="418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0" customHeight="1">
      <c r="A131" s="4"/>
      <c r="B131" s="4"/>
      <c r="C131" s="4"/>
      <c r="D131" s="4"/>
      <c r="E131" s="418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0" customHeight="1">
      <c r="A132" s="4"/>
      <c r="B132" s="4"/>
      <c r="C132" s="4"/>
      <c r="D132" s="4"/>
      <c r="E132" s="418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0" customHeight="1">
      <c r="A133" s="4"/>
      <c r="B133" s="4"/>
      <c r="C133" s="4"/>
      <c r="D133" s="4"/>
      <c r="E133" s="418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0" customHeight="1">
      <c r="A134" s="4"/>
      <c r="B134" s="4"/>
      <c r="C134" s="4"/>
      <c r="D134" s="4"/>
      <c r="E134" s="41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0" customHeight="1">
      <c r="A135" s="4"/>
      <c r="B135" s="4"/>
      <c r="C135" s="4"/>
      <c r="D135" s="4"/>
      <c r="E135" s="41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0" customHeight="1">
      <c r="A136" s="4"/>
      <c r="B136" s="4"/>
      <c r="C136" s="4"/>
      <c r="D136" s="4"/>
      <c r="E136" s="41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0" customHeight="1">
      <c r="A137" s="4"/>
      <c r="B137" s="4"/>
      <c r="C137" s="4"/>
      <c r="D137" s="4"/>
      <c r="E137" s="418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0" customHeight="1">
      <c r="A138" s="4"/>
      <c r="B138" s="4"/>
      <c r="C138" s="4"/>
      <c r="D138" s="4"/>
      <c r="E138" s="418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0" customHeight="1">
      <c r="A139" s="4"/>
      <c r="B139" s="4"/>
      <c r="C139" s="4"/>
      <c r="D139" s="4"/>
      <c r="E139" s="418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0" customHeight="1">
      <c r="A140" s="4"/>
      <c r="B140" s="4"/>
      <c r="C140" s="4"/>
      <c r="D140" s="4"/>
      <c r="E140" s="418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0" customHeight="1">
      <c r="A141" s="4"/>
      <c r="B141" s="4"/>
      <c r="C141" s="4"/>
      <c r="D141" s="4"/>
      <c r="E141" s="418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0" customHeight="1">
      <c r="A142" s="4"/>
      <c r="B142" s="4"/>
      <c r="C142" s="4"/>
      <c r="D142" s="4"/>
      <c r="E142" s="418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0" customHeight="1">
      <c r="A143" s="4"/>
      <c r="B143" s="4"/>
      <c r="C143" s="4"/>
      <c r="D143" s="4"/>
      <c r="E143" s="418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0" customHeight="1">
      <c r="A144" s="4"/>
      <c r="B144" s="4"/>
      <c r="C144" s="4"/>
      <c r="D144" s="4"/>
      <c r="E144" s="418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3"/>
      <c r="B145" s="3"/>
      <c r="C145" s="3"/>
      <c r="D145" s="3"/>
      <c r="E145" s="31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1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1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1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1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1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1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1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1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1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1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1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1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1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1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1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1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1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1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1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1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1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1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1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1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1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1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1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1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1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1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1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1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1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1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1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1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1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1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1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1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1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1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1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1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1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1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1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1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1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1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1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1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1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1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1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1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1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1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1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1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1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1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1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1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1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1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1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1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1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1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1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1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1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1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1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1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1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1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1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1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1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1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1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1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1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1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1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1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1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1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1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1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1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1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1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1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1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1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1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1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1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1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1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1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1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1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1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1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1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1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1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1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1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1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1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1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1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1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1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1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1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1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1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1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1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1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1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1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1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1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1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1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1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1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1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1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1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1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1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1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1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1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1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1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1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1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1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1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1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1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1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1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1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1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1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1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1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1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1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1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1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1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1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1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1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1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1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1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1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1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1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1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1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1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1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1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1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1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1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1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1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1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1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1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1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1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1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1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1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1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1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1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1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1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1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1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1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1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1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1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1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1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1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1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1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1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1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1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1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1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1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1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1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1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1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1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1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1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1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1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1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1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1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1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1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1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1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1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1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1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1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1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1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1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1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1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1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1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1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1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1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1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1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1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1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1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1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1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1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1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1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1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1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1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1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1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1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1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1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1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1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1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1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1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1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1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1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1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1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1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1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1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1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1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1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1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1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1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1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1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1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1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1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1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1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1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1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1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1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1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1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1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1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1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1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1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1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1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1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1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1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1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1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1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1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1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1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1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1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1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1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1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1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1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1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1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1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1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1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1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1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1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1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1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1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1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1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1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1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1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1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1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1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1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1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1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1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1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1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1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1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1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1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1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1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1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1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1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1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1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1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1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1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1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1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1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1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1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1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1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1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1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1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1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1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1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1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1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1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1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1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1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1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1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1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1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1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1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1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1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1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1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1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1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1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1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1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1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1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1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1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1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1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1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1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1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1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1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1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1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1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1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1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1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1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1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1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1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1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1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1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1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1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1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1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1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1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1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1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1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1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1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1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1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1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1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1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1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1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1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1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1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1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1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1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1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1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1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1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1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1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1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1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1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1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1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1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1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1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1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1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1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1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1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1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1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1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1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1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1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1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1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1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1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1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1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1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1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1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1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1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1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1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1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1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1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1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1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1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1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1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1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1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1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1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1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1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1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1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1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1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1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1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1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1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1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1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1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1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1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1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1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1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1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1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1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1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1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1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1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1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1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1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1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1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1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1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1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1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1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1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1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1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1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1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1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1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1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1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1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1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1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1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1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1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1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1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1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1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1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1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1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1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1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1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1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1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1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1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1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1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1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1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1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1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1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1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1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1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1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1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1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1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1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1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1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1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1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1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1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1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1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1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1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1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1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1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1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1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1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1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1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1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1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1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1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1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1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1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1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1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1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1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1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1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1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1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1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1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1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1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1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1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1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1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1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1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1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1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1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1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1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1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1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1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1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1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1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1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1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1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1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1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1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1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1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1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1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1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1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1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1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1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1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1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1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1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1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1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1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1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1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1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1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1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1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1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1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1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1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1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1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1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1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1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1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1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1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1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1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1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1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1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1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1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1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1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1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1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1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1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1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1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1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1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1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1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1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1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1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1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1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1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1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1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1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1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1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1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1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1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1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1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1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1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1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1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1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1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1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1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1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1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1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1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1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1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1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1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1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1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1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1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1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1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1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1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1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1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1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1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1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1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1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1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1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1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1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1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1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1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1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1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1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1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1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1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1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1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1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1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1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1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1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1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1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1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1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1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1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1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1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1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1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1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1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1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1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1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1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1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1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1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1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1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1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1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1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1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1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1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1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1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1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1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1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1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1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1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1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1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1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1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1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1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1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1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1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1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1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1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1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1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1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1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1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1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1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1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1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1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1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1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1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1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1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1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1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1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1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1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1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1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1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1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1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1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1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1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1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1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1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1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1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1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1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1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1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1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1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1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1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1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1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1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1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1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1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1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1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1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1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1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1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1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1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1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1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1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1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1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1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1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1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1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5">
    <mergeCell ref="G6:G7"/>
    <mergeCell ref="H6:H7"/>
    <mergeCell ref="H1:J1"/>
    <mergeCell ref="A2:J2"/>
    <mergeCell ref="A3:B3"/>
    <mergeCell ref="A6:A7"/>
    <mergeCell ref="B6:B7"/>
    <mergeCell ref="C6:C7"/>
    <mergeCell ref="D6:D7"/>
    <mergeCell ref="I6:J6"/>
    <mergeCell ref="E6:E7"/>
    <mergeCell ref="F6:F7"/>
    <mergeCell ref="D9:E9"/>
    <mergeCell ref="D10:E10"/>
    <mergeCell ref="E13:E14"/>
    <mergeCell ref="F13:F14"/>
    <mergeCell ref="F22:F24"/>
    <mergeCell ref="E22:E24"/>
    <mergeCell ref="D35:E35"/>
    <mergeCell ref="D36:E36"/>
    <mergeCell ref="E37:E38"/>
    <mergeCell ref="F37:F38"/>
    <mergeCell ref="D41:E41"/>
    <mergeCell ref="D42:E42"/>
    <mergeCell ref="E59:E62"/>
    <mergeCell ref="D64:E64"/>
    <mergeCell ref="D65:E65"/>
    <mergeCell ref="C99:I99"/>
    <mergeCell ref="E43:E47"/>
    <mergeCell ref="F43:F47"/>
    <mergeCell ref="D49:E49"/>
    <mergeCell ref="D50:E50"/>
    <mergeCell ref="D55:E55"/>
    <mergeCell ref="D56:E56"/>
    <mergeCell ref="F59:F62"/>
  </mergeCells>
  <printOptions/>
  <pageMargins bottom="0.75" footer="0.0" header="0.0" left="0.7" right="0.7" top="0.75"/>
  <pageSetup orientation="landscape"/>
  <headerFooter>
    <oddFooter>&amp;C&amp;P</oddFooter>
  </headerFooter>
  <drawing r:id="rId1"/>
</worksheet>
</file>